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00" windowHeight="8460" tabRatio="583" activeTab="1"/>
  </bookViews>
  <sheets>
    <sheet name="geol" sheetId="1" r:id="rId1"/>
    <sheet name="zóny" sheetId="2" r:id="rId2"/>
    <sheet name="N.pl." sheetId="3" r:id="rId3"/>
    <sheet name="ZPF" sheetId="4" r:id="rId4"/>
    <sheet name="soub" sheetId="5" r:id="rId5"/>
    <sheet name="slovník" sheetId="6" r:id="rId6"/>
    <sheet name="hluk" sheetId="7" r:id="rId7"/>
    <sheet name="ZPF v CHLÚ" sheetId="8" r:id="rId8"/>
  </sheets>
  <definedNames>
    <definedName name="_xlnm.Print_Area" localSheetId="0">'geol'!#REF!</definedName>
    <definedName name="_xlnm.Print_Area" localSheetId="6">'hluk'!$A$1:$E$20</definedName>
    <definedName name="_xlnm.Print_Area" localSheetId="2">'N.pl.'!$A$1:$G$62</definedName>
    <definedName name="_xlnm.Print_Area" localSheetId="4">'soub'!$A$1:$I$44</definedName>
    <definedName name="_xlnm.Print_Area" localSheetId="1">'zóny'!$A$1:$I$39</definedName>
    <definedName name="_xlnm.Print_Area" localSheetId="3">'ZPF'!$A$1:$M$71</definedName>
    <definedName name="_xlnm.Print_Area" localSheetId="7">'ZPF v CHLÚ'!$A$1:$F$16</definedName>
  </definedNames>
  <calcPr fullCalcOnLoad="1"/>
</workbook>
</file>

<file path=xl/sharedStrings.xml><?xml version="1.0" encoding="utf-8"?>
<sst xmlns="http://schemas.openxmlformats.org/spreadsheetml/2006/main" count="1016" uniqueCount="504">
  <si>
    <t>P+R</t>
  </si>
  <si>
    <t>m</t>
  </si>
  <si>
    <t>V</t>
  </si>
  <si>
    <t>měřítko</t>
  </si>
  <si>
    <t>l</t>
  </si>
  <si>
    <t>výroba</t>
  </si>
  <si>
    <t>ZPF</t>
  </si>
  <si>
    <t xml:space="preserve"> výroba rostlinná</t>
  </si>
  <si>
    <t>poznámka, příklady</t>
  </si>
  <si>
    <t>druhy využití</t>
  </si>
  <si>
    <t>VR</t>
  </si>
  <si>
    <t>přírodní prvky:</t>
  </si>
  <si>
    <t xml:space="preserve">zeleň vysoká </t>
  </si>
  <si>
    <t xml:space="preserve">zahrady </t>
  </si>
  <si>
    <t xml:space="preserve"> - </t>
  </si>
  <si>
    <t>ubytování:</t>
  </si>
  <si>
    <t xml:space="preserve">chov dom. zvířat pro samozásobení </t>
  </si>
  <si>
    <t>trvalé bydlení v rod. domcích</t>
  </si>
  <si>
    <t>trvalé bydlení v bytových domech</t>
  </si>
  <si>
    <t xml:space="preserve">chalupaření - rekreační bydlení </t>
  </si>
  <si>
    <t xml:space="preserve"> ubytovací zařízení</t>
  </si>
  <si>
    <t>*)</t>
  </si>
  <si>
    <t>provozy neobtěžující okolí:</t>
  </si>
  <si>
    <t>úřady, pošty, kanceláře</t>
  </si>
  <si>
    <t>prodejny</t>
  </si>
  <si>
    <t>školy</t>
  </si>
  <si>
    <t>sportovní plochy</t>
  </si>
  <si>
    <t>zdravotnické, sociální zař.</t>
  </si>
  <si>
    <t>služby a dílny nehlučné, bez zápachu</t>
  </si>
  <si>
    <t xml:space="preserve">kadeřník, mandl, </t>
  </si>
  <si>
    <t>osobní, dodávky, jednostopá</t>
  </si>
  <si>
    <t>benzínové pumpy</t>
  </si>
  <si>
    <t>sklady  o objemu rod. domku</t>
  </si>
  <si>
    <t>sklady  halové</t>
  </si>
  <si>
    <t>provozy obtěžující okolí:</t>
  </si>
  <si>
    <t>restaurace, společenské a kulturní zař.</t>
  </si>
  <si>
    <t xml:space="preserve">hlučné živnostenské dílny </t>
  </si>
  <si>
    <t>truhlárny, zámečny, apod.</t>
  </si>
  <si>
    <t>nákladní, autobusy, zemědělská t.</t>
  </si>
  <si>
    <t>opravny osobních aut do 30 prac. stání</t>
  </si>
  <si>
    <t>opravny nákladních aut a zeměd. tech.</t>
  </si>
  <si>
    <t xml:space="preserve"> min. 500 m od ploch pro bydlení</t>
  </si>
  <si>
    <t>zemědělská rostlinná výroba</t>
  </si>
  <si>
    <t>zemědělská živočišná výroba</t>
  </si>
  <si>
    <r>
      <t xml:space="preserve">využití ploch </t>
    </r>
    <r>
      <rPr>
        <sz val="11"/>
        <rFont val="Arial CE"/>
        <family val="0"/>
      </rPr>
      <t xml:space="preserve">        </t>
    </r>
  </si>
  <si>
    <t>podmínečně přípustné</t>
  </si>
  <si>
    <t>nepřípustné</t>
  </si>
  <si>
    <t>ARCHITEKRURA * PROJEKTY      Ing. arch. Karel Chlouba</t>
  </si>
  <si>
    <t>R</t>
  </si>
  <si>
    <t>**)</t>
  </si>
  <si>
    <t>S</t>
  </si>
  <si>
    <r>
      <t xml:space="preserve">výroba </t>
    </r>
    <r>
      <rPr>
        <sz val="11"/>
        <rFont val="Arial CE"/>
        <family val="2"/>
      </rPr>
      <t>(průmyslová i zemědělská)</t>
    </r>
  </si>
  <si>
    <r>
      <t xml:space="preserve">bydlení nízkopodlažní </t>
    </r>
    <r>
      <rPr>
        <sz val="11"/>
        <rFont val="Arial CE"/>
        <family val="2"/>
      </rPr>
      <t>(rod. domky)</t>
    </r>
  </si>
  <si>
    <t>řadové  garáže osobních aut  (I. skup.)</t>
  </si>
  <si>
    <t>hromadné garáže nákl. vozidel, II. a III. sk.</t>
  </si>
  <si>
    <t>D</t>
  </si>
  <si>
    <t>bydlení, služby, drobné podnikání</t>
  </si>
  <si>
    <t>Ž</t>
  </si>
  <si>
    <t xml:space="preserve">živočišná  výroba </t>
  </si>
  <si>
    <t>P</t>
  </si>
  <si>
    <t>Slovníček používaných zkratek a pojmů</t>
  </si>
  <si>
    <t xml:space="preserve">PHO </t>
  </si>
  <si>
    <t>pásmo hygienické ochrany</t>
  </si>
  <si>
    <t>územní plán</t>
  </si>
  <si>
    <t>OP</t>
  </si>
  <si>
    <t>ochranné pásmo</t>
  </si>
  <si>
    <t>J</t>
  </si>
  <si>
    <t>Z</t>
  </si>
  <si>
    <t>SV</t>
  </si>
  <si>
    <t>SZ</t>
  </si>
  <si>
    <t>JV</t>
  </si>
  <si>
    <t>JZ</t>
  </si>
  <si>
    <t>sever</t>
  </si>
  <si>
    <t>jih</t>
  </si>
  <si>
    <t>západ</t>
  </si>
  <si>
    <t>východ</t>
  </si>
  <si>
    <t>severovýchod</t>
  </si>
  <si>
    <t>severozápad</t>
  </si>
  <si>
    <t>jihovýchod</t>
  </si>
  <si>
    <t>jihozápad</t>
  </si>
  <si>
    <t>ÚSES</t>
  </si>
  <si>
    <t>MSES</t>
  </si>
  <si>
    <t>SEA</t>
  </si>
  <si>
    <t>EIA</t>
  </si>
  <si>
    <t>posouzení z hlediska vlivu na životní prostředí - v úrovni územního plánu</t>
  </si>
  <si>
    <t>posouzení z hlediska vlivu na životní prostředí - v úrovni projektu stavby</t>
  </si>
  <si>
    <t>územní systém ekologické stability</t>
  </si>
  <si>
    <t>místní systém ekologické stability</t>
  </si>
  <si>
    <t>zemědělský půdní fond</t>
  </si>
  <si>
    <t xml:space="preserve">ÚPn </t>
  </si>
  <si>
    <t xml:space="preserve">ÚPn-K </t>
  </si>
  <si>
    <t>SZÚ</t>
  </si>
  <si>
    <t>ZÚ</t>
  </si>
  <si>
    <t>současně zastavěné území</t>
  </si>
  <si>
    <t>zastavitelné území</t>
  </si>
  <si>
    <t>NP</t>
  </si>
  <si>
    <t>nadzemní podlaží</t>
  </si>
  <si>
    <t>RD</t>
  </si>
  <si>
    <t>OÚ</t>
  </si>
  <si>
    <t>KÚÚK</t>
  </si>
  <si>
    <t>obecní úřad</t>
  </si>
  <si>
    <t>Krajský úřad Ústeckého kraje</t>
  </si>
  <si>
    <t>DOSS</t>
  </si>
  <si>
    <t>dotčené orgány státní správy</t>
  </si>
  <si>
    <t>ČSN</t>
  </si>
  <si>
    <t>česká státní norma</t>
  </si>
  <si>
    <t>KBV</t>
  </si>
  <si>
    <t xml:space="preserve">komplexní bytová výstavba </t>
  </si>
  <si>
    <t>fáze průzkumy a rozbory územního plánu</t>
  </si>
  <si>
    <t>fáze koncept územního plánu</t>
  </si>
  <si>
    <t>VVN</t>
  </si>
  <si>
    <t>velmi vysoké napětí - elektrické vedení</t>
  </si>
  <si>
    <t>VTL</t>
  </si>
  <si>
    <t>vysokotlaký plynovod</t>
  </si>
  <si>
    <t>ČOV</t>
  </si>
  <si>
    <t>čistírna odpadních vod</t>
  </si>
  <si>
    <t>CHLÚ</t>
  </si>
  <si>
    <t>DP</t>
  </si>
  <si>
    <t>dobývací prostor</t>
  </si>
  <si>
    <t>chráněné ložiskové území</t>
  </si>
  <si>
    <t>PUPFL</t>
  </si>
  <si>
    <t>pozemky určené k plnění funkce lesa</t>
  </si>
  <si>
    <t>rodinné domky</t>
  </si>
  <si>
    <t>VÚC</t>
  </si>
  <si>
    <t>územní plán velkého územního celku (nadřazená dokumentace)</t>
  </si>
  <si>
    <t>BPEJ</t>
  </si>
  <si>
    <t>bonitované půdně ekologické jednotky</t>
  </si>
  <si>
    <t>RK 581</t>
  </si>
  <si>
    <t>regionální biokoridor</t>
  </si>
  <si>
    <t>PR</t>
  </si>
  <si>
    <t>přírodní rezervace</t>
  </si>
  <si>
    <t>PP</t>
  </si>
  <si>
    <t>přírodní památka</t>
  </si>
  <si>
    <t>CHKO</t>
  </si>
  <si>
    <t>VPS</t>
  </si>
  <si>
    <t>veřejně prospěšná stavba nebo zájem  - dle SZ - §108</t>
  </si>
  <si>
    <t>VKP</t>
  </si>
  <si>
    <t>HPJ</t>
  </si>
  <si>
    <t>hlavní půdní jednotka</t>
  </si>
  <si>
    <t>významný krajinný prvek (ve smyslu § 3 a §6 Zák.114/92 Sb.)</t>
  </si>
  <si>
    <t>národní park</t>
  </si>
  <si>
    <t>NPR</t>
  </si>
  <si>
    <t>národní přírodní rezervace</t>
  </si>
  <si>
    <t>NPP</t>
  </si>
  <si>
    <t>národní přírodní památka</t>
  </si>
  <si>
    <t xml:space="preserve">Chráněná krajinná oblast </t>
  </si>
  <si>
    <t xml:space="preserve">50mapa  </t>
  </si>
  <si>
    <t>1:50 000</t>
  </si>
  <si>
    <t>oblast</t>
  </si>
  <si>
    <t>celé ŘÚ</t>
  </si>
  <si>
    <t>název výkr.</t>
  </si>
  <si>
    <t xml:space="preserve">měř 3000  </t>
  </si>
  <si>
    <t>infrastruktura s OP</t>
  </si>
  <si>
    <t>doprava</t>
  </si>
  <si>
    <t xml:space="preserve">ZPF </t>
  </si>
  <si>
    <t>A1</t>
  </si>
  <si>
    <t>Seznam souborů ve výkresech</t>
  </si>
  <si>
    <t>2)</t>
  </si>
  <si>
    <t>v textu</t>
  </si>
  <si>
    <t>A2</t>
  </si>
  <si>
    <t>1:5 000</t>
  </si>
  <si>
    <t>číslo výkresu</t>
  </si>
  <si>
    <t>L-D1</t>
  </si>
  <si>
    <t>L-P1</t>
  </si>
  <si>
    <t>L-P2</t>
  </si>
  <si>
    <t>L-P3</t>
  </si>
  <si>
    <t>značka</t>
  </si>
  <si>
    <t>stav</t>
  </si>
  <si>
    <t>živočišná výroba</t>
  </si>
  <si>
    <t>smíšená funkce bydlení a služby</t>
  </si>
  <si>
    <t>technická vybavenost</t>
  </si>
  <si>
    <t>vysoká zeleň</t>
  </si>
  <si>
    <t>N</t>
  </si>
  <si>
    <t>zastavěné</t>
  </si>
  <si>
    <t>K-P1</t>
  </si>
  <si>
    <t>K-P2</t>
  </si>
  <si>
    <t>K-P3</t>
  </si>
  <si>
    <t>K-P4</t>
  </si>
  <si>
    <t>K-P5</t>
  </si>
  <si>
    <t>L-P5</t>
  </si>
  <si>
    <t>N-P1</t>
  </si>
  <si>
    <t>L-T1</t>
  </si>
  <si>
    <t>L-V1</t>
  </si>
  <si>
    <t>L-V2</t>
  </si>
  <si>
    <t>L-z1</t>
  </si>
  <si>
    <t>L-z2</t>
  </si>
  <si>
    <t>L-z3</t>
  </si>
  <si>
    <t>L-z4</t>
  </si>
  <si>
    <t>L-z5</t>
  </si>
  <si>
    <t>L-z6</t>
  </si>
  <si>
    <t>L-z7</t>
  </si>
  <si>
    <t>N-z1</t>
  </si>
  <si>
    <t>N-z2</t>
  </si>
  <si>
    <t>L-Ž</t>
  </si>
  <si>
    <t>N-Ž</t>
  </si>
  <si>
    <t>zámek</t>
  </si>
  <si>
    <t>L-D</t>
  </si>
  <si>
    <t>K-P</t>
  </si>
  <si>
    <t>L-Pa</t>
  </si>
  <si>
    <t>L-Pb</t>
  </si>
  <si>
    <t>L-Pc</t>
  </si>
  <si>
    <t>N-Pa</t>
  </si>
  <si>
    <t>L-T</t>
  </si>
  <si>
    <t>součet</t>
  </si>
  <si>
    <t>způsob využití</t>
  </si>
  <si>
    <t>plocha (ha)</t>
  </si>
  <si>
    <t>obyvatel</t>
  </si>
  <si>
    <t>pivovar</t>
  </si>
  <si>
    <t>až</t>
  </si>
  <si>
    <t>bytů</t>
  </si>
  <si>
    <t>dnešní stav</t>
  </si>
  <si>
    <t xml:space="preserve">50 širší vztahy  </t>
  </si>
  <si>
    <t>L_druhy_poz.</t>
  </si>
  <si>
    <t>L_kresba_ost.</t>
  </si>
  <si>
    <t>L_stromy10.</t>
  </si>
  <si>
    <t>L_kanal_vodo.</t>
  </si>
  <si>
    <t>L-energetika.</t>
  </si>
  <si>
    <t>L-Geologie-</t>
  </si>
  <si>
    <t>L-CHLÚ-ložiska</t>
  </si>
  <si>
    <t>L-lesy</t>
  </si>
  <si>
    <t>L-památky</t>
  </si>
  <si>
    <t>L-řeš úz hranice</t>
  </si>
  <si>
    <t>L-řeš úz kryt</t>
  </si>
  <si>
    <t>L-USESkonc_2</t>
  </si>
  <si>
    <t>L-vodstvo</t>
  </si>
  <si>
    <t>L-vrstevky</t>
  </si>
  <si>
    <t>L-čísla parc</t>
  </si>
  <si>
    <t>L-OP</t>
  </si>
  <si>
    <t>L-dopr N</t>
  </si>
  <si>
    <t>L-dopr stav</t>
  </si>
  <si>
    <t>plocha zastavěná</t>
  </si>
  <si>
    <t>Pz</t>
  </si>
  <si>
    <t>L-sítě N</t>
  </si>
  <si>
    <t>širší vzt.</t>
  </si>
  <si>
    <t>Územní plán obce Lišnice</t>
  </si>
  <si>
    <t>L-VPS</t>
  </si>
  <si>
    <t>část ř.ú.</t>
  </si>
  <si>
    <t>L_záborZPF</t>
  </si>
  <si>
    <t>A3</t>
  </si>
  <si>
    <t>4)</t>
  </si>
  <si>
    <t>dětská ap. malá hřiště</t>
  </si>
  <si>
    <t>2) při dodržení prostorových podmínek</t>
  </si>
  <si>
    <t>3)</t>
  </si>
  <si>
    <t>3) při dodržení min. hlukové hladiny</t>
  </si>
  <si>
    <t>4) možné firemní kanceláře</t>
  </si>
  <si>
    <t>za podmínky hlukové izolace dle ČSN</t>
  </si>
  <si>
    <t>5) pokud vyhoví odstup od R, D, P dle výpočtu</t>
  </si>
  <si>
    <t>5)</t>
  </si>
  <si>
    <t>průmyslová výroba</t>
  </si>
  <si>
    <t>Polerady</t>
  </si>
  <si>
    <t>L-fce_dnes</t>
  </si>
  <si>
    <t>L-funkce N</t>
  </si>
  <si>
    <t>L-odvodnění</t>
  </si>
  <si>
    <t xml:space="preserve">výpočet hluku ze silniční dopravy </t>
  </si>
  <si>
    <t>Metodika MŽP z r. 1996</t>
  </si>
  <si>
    <t>komunikace:</t>
  </si>
  <si>
    <t>příjezd k servisu Ingriše - Lišnice</t>
  </si>
  <si>
    <t>pozn.</t>
  </si>
  <si>
    <t>počet všech vozidel za den</t>
  </si>
  <si>
    <r>
      <t>S</t>
    </r>
    <r>
      <rPr>
        <i/>
        <vertAlign val="subscript"/>
        <sz val="10"/>
        <rFont val="Arial CE"/>
        <family val="0"/>
      </rPr>
      <t>d</t>
    </r>
  </si>
  <si>
    <t>ks/d</t>
  </si>
  <si>
    <t xml:space="preserve">od 6 do 22 h. </t>
  </si>
  <si>
    <t>z toho nákladní a autobusy</t>
  </si>
  <si>
    <r>
      <t>N</t>
    </r>
    <r>
      <rPr>
        <i/>
        <vertAlign val="subscript"/>
        <sz val="10"/>
        <rFont val="Arial CE"/>
        <family val="0"/>
      </rPr>
      <t>d</t>
    </r>
  </si>
  <si>
    <t>%</t>
  </si>
  <si>
    <t>denní hodinová intenzita všech voz.</t>
  </si>
  <si>
    <r>
      <t>n</t>
    </r>
    <r>
      <rPr>
        <i/>
        <vertAlign val="subscript"/>
        <sz val="10"/>
        <rFont val="Arial CE"/>
        <family val="0"/>
      </rPr>
      <t>d</t>
    </r>
  </si>
  <si>
    <t>ks/h</t>
  </si>
  <si>
    <t>výpočt. rychlost vozidel</t>
  </si>
  <si>
    <t>v</t>
  </si>
  <si>
    <t>km/h</t>
  </si>
  <si>
    <t>podélný sklon</t>
  </si>
  <si>
    <t xml:space="preserve">průměrná hodinová intenzita vozidel </t>
  </si>
  <si>
    <t>osobních</t>
  </si>
  <si>
    <r>
      <t>n</t>
    </r>
    <r>
      <rPr>
        <i/>
        <vertAlign val="subscript"/>
        <sz val="10"/>
        <rFont val="Arial CE"/>
        <family val="0"/>
      </rPr>
      <t>OAd</t>
    </r>
  </si>
  <si>
    <t>nákladních</t>
  </si>
  <si>
    <r>
      <t>n</t>
    </r>
    <r>
      <rPr>
        <i/>
        <vertAlign val="subscript"/>
        <sz val="10"/>
        <rFont val="Arial CE"/>
        <family val="0"/>
      </rPr>
      <t>NAd</t>
    </r>
  </si>
  <si>
    <t>koef. rychlosti osobních vozidel</t>
  </si>
  <si>
    <t>platí do 60 km/h</t>
  </si>
  <si>
    <t>koef. rychlosti nákladních vozidel</t>
  </si>
  <si>
    <t>hluk  osobních vozidel</t>
  </si>
  <si>
    <r>
      <t>L</t>
    </r>
    <r>
      <rPr>
        <i/>
        <vertAlign val="subscript"/>
        <sz val="10"/>
        <rFont val="Arial CE"/>
        <family val="0"/>
      </rPr>
      <t>OA</t>
    </r>
  </si>
  <si>
    <t>dB</t>
  </si>
  <si>
    <t>hluk nákladních vozidel</t>
  </si>
  <si>
    <r>
      <t>L</t>
    </r>
    <r>
      <rPr>
        <i/>
        <vertAlign val="subscript"/>
        <sz val="10"/>
        <rFont val="Arial CE"/>
        <family val="0"/>
      </rPr>
      <t>NA</t>
    </r>
  </si>
  <si>
    <t>vliv rychlosti a druhu vozidel</t>
  </si>
  <si>
    <t>vliv podélného sklonu kom.</t>
  </si>
  <si>
    <t>F2</t>
  </si>
  <si>
    <t>dle tab. 1.1.</t>
  </si>
  <si>
    <t>F3</t>
  </si>
  <si>
    <t>asfalt a bet. do 50 km/h</t>
  </si>
  <si>
    <t>X</t>
  </si>
  <si>
    <t>hladina hluku 7,5 m od osy jízd. pruhu</t>
  </si>
  <si>
    <t>Y</t>
  </si>
  <si>
    <t>vzdálenost posuzovaného  bodu</t>
  </si>
  <si>
    <t>d</t>
  </si>
  <si>
    <t>hladina hluku v posuz. bodě</t>
  </si>
  <si>
    <r>
      <t>L</t>
    </r>
    <r>
      <rPr>
        <i/>
        <vertAlign val="subscript"/>
        <sz val="10"/>
        <rFont val="Arial CE"/>
        <family val="0"/>
      </rPr>
      <t>Aeq</t>
    </r>
  </si>
  <si>
    <t>požadavek dle 88/2004 Sb.</t>
  </si>
  <si>
    <r>
      <t>F</t>
    </r>
    <r>
      <rPr>
        <i/>
        <vertAlign val="subscript"/>
        <sz val="8"/>
        <rFont val="Arial CE"/>
        <family val="0"/>
      </rPr>
      <t>vOA</t>
    </r>
  </si>
  <si>
    <r>
      <t>F</t>
    </r>
    <r>
      <rPr>
        <i/>
        <vertAlign val="subscript"/>
        <sz val="8"/>
        <rFont val="Arial CE"/>
        <family val="0"/>
      </rPr>
      <t>vNA</t>
    </r>
  </si>
  <si>
    <r>
      <t>F</t>
    </r>
    <r>
      <rPr>
        <i/>
        <vertAlign val="subscript"/>
        <sz val="8"/>
        <rFont val="Arial CE"/>
        <family val="0"/>
      </rPr>
      <t>1</t>
    </r>
  </si>
  <si>
    <t>L-S1</t>
  </si>
  <si>
    <t>MK 8</t>
  </si>
  <si>
    <t>místní komunikace</t>
  </si>
  <si>
    <t>MK 1</t>
  </si>
  <si>
    <t>MK 2</t>
  </si>
  <si>
    <t>MK 5</t>
  </si>
  <si>
    <t>L-Pd</t>
  </si>
  <si>
    <t>L-z9</t>
  </si>
  <si>
    <t>L-z10</t>
  </si>
  <si>
    <t>L-z8</t>
  </si>
  <si>
    <t>L-z11</t>
  </si>
  <si>
    <t>L-Pe</t>
  </si>
  <si>
    <t>N-P</t>
  </si>
  <si>
    <t>N-P2</t>
  </si>
  <si>
    <t>Zábor zemědělského půdního fondu</t>
  </si>
  <si>
    <t>plocha</t>
  </si>
  <si>
    <t xml:space="preserve"> (ha)</t>
  </si>
  <si>
    <t>°ochrany ZPF</t>
  </si>
  <si>
    <t>meliorace</t>
  </si>
  <si>
    <t>rekreace</t>
  </si>
  <si>
    <t>orná</t>
  </si>
  <si>
    <t>1.28.11</t>
  </si>
  <si>
    <t>zahrada</t>
  </si>
  <si>
    <t>ha</t>
  </si>
  <si>
    <t>zastav.</t>
  </si>
  <si>
    <t xml:space="preserve">1.28.11, 1.20.01, 1.20.11 </t>
  </si>
  <si>
    <t>1.01.10</t>
  </si>
  <si>
    <t>1.06.00</t>
  </si>
  <si>
    <t>1.28.01, 1.28.11</t>
  </si>
  <si>
    <t>1.20.11</t>
  </si>
  <si>
    <t>1.01.00, 1.05.01, 1.06.10</t>
  </si>
  <si>
    <t xml:space="preserve">zastavitelné  plochy (vč. ploch vysoké zeleně) </t>
  </si>
  <si>
    <t xml:space="preserve">tj. </t>
  </si>
  <si>
    <t>z celkových zastavitelných ploch</t>
  </si>
  <si>
    <t>zábor ZPF mimo současně zastavěné území:</t>
  </si>
  <si>
    <t>dtto bez ploch určených pro vysokou zeleň:</t>
  </si>
  <si>
    <t>ÚPn  Lišnice - návrh</t>
  </si>
  <si>
    <t>Havraň</t>
  </si>
  <si>
    <t>celkem</t>
  </si>
  <si>
    <t>v ha</t>
  </si>
  <si>
    <t xml:space="preserve">stupeň ochrany </t>
  </si>
  <si>
    <t>celkem plocha CHLÚ</t>
  </si>
  <si>
    <t>v řešeném katastru</t>
  </si>
  <si>
    <t>plocha katastrálního území</t>
  </si>
  <si>
    <t>z KÚ</t>
  </si>
  <si>
    <t>chráněným ložiskovým územím</t>
  </si>
  <si>
    <t>celkem ZPF v CHLÚ</t>
  </si>
  <si>
    <t>tj.</t>
  </si>
  <si>
    <t>!</t>
  </si>
  <si>
    <t>celkem:</t>
  </si>
  <si>
    <t>ostatní zástavba</t>
  </si>
  <si>
    <t>součty dle druhu pozemku</t>
  </si>
  <si>
    <t xml:space="preserve">Zábor zemědělského půdního fondu </t>
  </si>
  <si>
    <t>A0</t>
  </si>
  <si>
    <t>L-popis5000</t>
  </si>
  <si>
    <t>zákl. členění</t>
  </si>
  <si>
    <t>L-zastavitelné</t>
  </si>
  <si>
    <t>L-zastavěné</t>
  </si>
  <si>
    <t>L-US RP intrav</t>
  </si>
  <si>
    <t>1:10 000</t>
  </si>
  <si>
    <t>hlavní v. (funkční využití)</t>
  </si>
  <si>
    <t>Koordinace infrastruktury</t>
  </si>
  <si>
    <t xml:space="preserve">měř 10 000  </t>
  </si>
  <si>
    <t>leg 1 zákl členění</t>
  </si>
  <si>
    <t>leg čáry</t>
  </si>
  <si>
    <t>leg ploch L</t>
  </si>
  <si>
    <t>leg příroda</t>
  </si>
  <si>
    <t>leg ZPF</t>
  </si>
  <si>
    <t>leg fce-domy</t>
  </si>
  <si>
    <t>leg fce-nadpis</t>
  </si>
  <si>
    <t>ll</t>
  </si>
  <si>
    <t>L-popis10000</t>
  </si>
  <si>
    <t>VPSaO</t>
  </si>
  <si>
    <t xml:space="preserve">prostorové členění </t>
  </si>
  <si>
    <t>L-objekty-fce</t>
  </si>
  <si>
    <t>na desky</t>
  </si>
  <si>
    <t>OFM</t>
  </si>
  <si>
    <t>4x</t>
  </si>
  <si>
    <t>L-ZPF tř</t>
  </si>
  <si>
    <t>lokalita</t>
  </si>
  <si>
    <t>poloha k zastavěnému území</t>
  </si>
  <si>
    <t>uvnitř ZÚ</t>
  </si>
  <si>
    <t>mimo ZÚ</t>
  </si>
  <si>
    <t xml:space="preserve">(kultura) </t>
  </si>
  <si>
    <t>Druh pozemku</t>
  </si>
  <si>
    <t>L-D2</t>
  </si>
  <si>
    <t>PN</t>
  </si>
  <si>
    <t>PK</t>
  </si>
  <si>
    <t>k přestavbě</t>
  </si>
  <si>
    <t>sport</t>
  </si>
  <si>
    <t>R2</t>
  </si>
  <si>
    <t>R1</t>
  </si>
  <si>
    <t>Výčet zastavěných, zastavitelných ploch a ploch zeleně</t>
  </si>
  <si>
    <t xml:space="preserve">Možnosti využití polyfunkčních ploch </t>
  </si>
  <si>
    <t>hlavní, přípustné</t>
  </si>
  <si>
    <t>zábor ZPF</t>
  </si>
  <si>
    <t>ke str. 23</t>
  </si>
  <si>
    <t>ke str. 35</t>
  </si>
  <si>
    <t>ÚPn  Lužice</t>
  </si>
  <si>
    <t xml:space="preserve">ke str. ??? </t>
  </si>
  <si>
    <t>zastavitelné území celkem</t>
  </si>
  <si>
    <t>nezastavitelné území celkem</t>
  </si>
  <si>
    <t xml:space="preserve"> 1.20.01, 1.20.11</t>
  </si>
  <si>
    <t>1.06.00, 1.08.00, 1.28.11,</t>
  </si>
  <si>
    <t>č. parcel</t>
  </si>
  <si>
    <t>392/12, 416, 417/2, 424, 423</t>
  </si>
  <si>
    <t>79/1</t>
  </si>
  <si>
    <t>78/2</t>
  </si>
  <si>
    <t>51/1</t>
  </si>
  <si>
    <t>5</t>
  </si>
  <si>
    <t>414/1</t>
  </si>
  <si>
    <t>417/2</t>
  </si>
  <si>
    <t xml:space="preserve">414/1, </t>
  </si>
  <si>
    <t>414/2, 414/1</t>
  </si>
  <si>
    <t>408/2</t>
  </si>
  <si>
    <t xml:space="preserve">411/1, 411/5, </t>
  </si>
  <si>
    <t>408/2, 409/1, 411/1, 411/5</t>
  </si>
  <si>
    <t>336/2, 336/4, 336/1</t>
  </si>
  <si>
    <t>355</t>
  </si>
  <si>
    <t>206/1, 210/2</t>
  </si>
  <si>
    <t>119, 120, 121</t>
  </si>
  <si>
    <t>131/1</t>
  </si>
  <si>
    <t>153/11, 153/4</t>
  </si>
  <si>
    <t>184/1</t>
  </si>
  <si>
    <t>102/2</t>
  </si>
  <si>
    <t>475</t>
  </si>
  <si>
    <t>414/3</t>
  </si>
  <si>
    <t>303/1, 300/1</t>
  </si>
  <si>
    <t>288, 286/1, 284, 293/1, 297, 293/9</t>
  </si>
  <si>
    <t>303/1, 414/1</t>
  </si>
  <si>
    <t xml:space="preserve">303/2, 411/3, 411/2, 485/4, </t>
  </si>
  <si>
    <t>K-D1</t>
  </si>
  <si>
    <t>140/1, 140/3, 141, 142, 143</t>
  </si>
  <si>
    <t>133</t>
  </si>
  <si>
    <t>L-D3</t>
  </si>
  <si>
    <r>
      <t xml:space="preserve">rekreace </t>
    </r>
    <r>
      <rPr>
        <sz val="11"/>
        <rFont val="Arial CE"/>
        <family val="2"/>
      </rPr>
      <t>(chaty)</t>
    </r>
  </si>
  <si>
    <t>chaty (pro rodinou rekreaci)</t>
  </si>
  <si>
    <t>CHRÁNĚNÁ LOŽISKOVÁ ÚZEMÍ</t>
  </si>
  <si>
    <t>KLIC</t>
  </si>
  <si>
    <t>KLIC_CHL</t>
  </si>
  <si>
    <t>CISLO_GF</t>
  </si>
  <si>
    <t>CIS_CL</t>
  </si>
  <si>
    <t>NAZEV_CL</t>
  </si>
  <si>
    <t>ORGANIZACE</t>
  </si>
  <si>
    <t>SUROVINA</t>
  </si>
  <si>
    <t>7190300000</t>
  </si>
  <si>
    <t>19030000</t>
  </si>
  <si>
    <t>Havraň I.</t>
  </si>
  <si>
    <t>Geofond</t>
  </si>
  <si>
    <t>hnědé uhlí</t>
  </si>
  <si>
    <t>MUS</t>
  </si>
  <si>
    <t>VÝHRADNÍ LOŽISKA A PROGNÓZNÍ ZDROJE</t>
  </si>
  <si>
    <t>CIS_LOZ</t>
  </si>
  <si>
    <t>SUBREGISTR</t>
  </si>
  <si>
    <t>ICO</t>
  </si>
  <si>
    <t>NAZEV_LOZ</t>
  </si>
  <si>
    <t>307920000</t>
  </si>
  <si>
    <t>3079200</t>
  </si>
  <si>
    <t xml:space="preserve">bilancovaná </t>
  </si>
  <si>
    <t>00117650</t>
  </si>
  <si>
    <t>Bylany</t>
  </si>
  <si>
    <t>307980002</t>
  </si>
  <si>
    <t>3079800</t>
  </si>
  <si>
    <t>25428799</t>
  </si>
  <si>
    <t>PODDOLOVANÁ ÚZEMÍ</t>
  </si>
  <si>
    <t>NÁZEV</t>
  </si>
  <si>
    <t>PROJEVY</t>
  </si>
  <si>
    <t>ROK</t>
  </si>
  <si>
    <t>POLERADY - MORAVIA</t>
  </si>
  <si>
    <t>PALIVA</t>
  </si>
  <si>
    <t>HAVRAŇ 9</t>
  </si>
  <si>
    <t>PROPADLINY</t>
  </si>
  <si>
    <t>LIŠNICE 1</t>
  </si>
  <si>
    <t>LIŠNICE 2</t>
  </si>
  <si>
    <t>LIŠNICE 3</t>
  </si>
  <si>
    <t>LIŠNICE 4</t>
  </si>
  <si>
    <t>LIŠNICE 5</t>
  </si>
  <si>
    <t>SESUVY</t>
  </si>
  <si>
    <t>KLÍČ</t>
  </si>
  <si>
    <t>LOKALITA</t>
  </si>
  <si>
    <t>KLASIFIKACE</t>
  </si>
  <si>
    <t>STUPEŇ AKTIVITY</t>
  </si>
  <si>
    <t>ROK REVIZE</t>
  </si>
  <si>
    <t>SANACE 1</t>
  </si>
  <si>
    <t>Velebudice</t>
  </si>
  <si>
    <t>sesuv</t>
  </si>
  <si>
    <t>aktivní</t>
  </si>
  <si>
    <t>Nesanováno</t>
  </si>
  <si>
    <t>Lišnice</t>
  </si>
  <si>
    <t>potenciální</t>
  </si>
  <si>
    <t>bydlení - rodinné domky</t>
  </si>
  <si>
    <t>rezerva</t>
  </si>
  <si>
    <t>nových domků v území:</t>
  </si>
  <si>
    <r>
      <t xml:space="preserve">zastavěném  </t>
    </r>
    <r>
      <rPr>
        <sz val="10"/>
        <rFont val="Arial CE"/>
        <family val="2"/>
      </rPr>
      <t>(nevyužité pl.)</t>
    </r>
  </si>
  <si>
    <t>vně zastavěného úz.</t>
  </si>
  <si>
    <t>(6)</t>
  </si>
  <si>
    <t>celkem max. možnost v území (bez rezervní plochy)</t>
  </si>
  <si>
    <t>ÚPn Lišnice N3</t>
  </si>
  <si>
    <t>2x tisk</t>
  </si>
  <si>
    <t>jpg</t>
  </si>
  <si>
    <t>L-BPEJ</t>
  </si>
  <si>
    <t>L_záborZPF druhy kon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</si>
</sst>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0.0000"/>
    <numFmt numFmtId="166" formatCode="0.000"/>
    <numFmt numFmtId="167" formatCode="0.0"/>
    <numFmt numFmtId="168" formatCode="General_)"/>
    <numFmt numFmtId="169" formatCode="_-* #,##0.0\ _K_č_-;\-* #,##0.0\ _K_č_-;_-* &quot;-&quot;??\ _K_č_-;_-@_-"/>
    <numFmt numFmtId="170" formatCode="mmmm/yyyy"/>
    <numFmt numFmtId="171" formatCode="mm/yy"/>
    <numFmt numFmtId="172" formatCode="mm/yy"/>
    <numFmt numFmtId="173" formatCode="mm/yyyy"/>
    <numFmt numFmtId="174" formatCode="mmmm\ yy"/>
    <numFmt numFmtId="175" formatCode="_-* #,##0.000\ _K_č_-;\-* #,##0.000\ _K_č_-;_-* &quot;-&quot;??\ _K_č_-;_-@_-"/>
    <numFmt numFmtId="176" formatCode="#,##0.000"/>
    <numFmt numFmtId="177" formatCode="0.0%"/>
    <numFmt numFmtId="178" formatCode="_-* #,##0\ _K_č_-;\-* #,##0\ _K_č_-;_-* &quot;-&quot;??\ _K_č_-;_-@_-"/>
    <numFmt numFmtId="179" formatCode="#,##0.00\ _K_č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#,##0.0000"/>
    <numFmt numFmtId="185" formatCode="#,##0.00000"/>
  </numFmts>
  <fonts count="6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Wingdings"/>
      <family val="0"/>
    </font>
    <font>
      <sz val="14"/>
      <name val="Arial CE"/>
      <family val="2"/>
    </font>
    <font>
      <sz val="11"/>
      <name val="Wingdings"/>
      <family val="0"/>
    </font>
    <font>
      <i/>
      <sz val="11"/>
      <name val="Arial"/>
      <family val="2"/>
    </font>
    <font>
      <sz val="12"/>
      <name val="Arial CE"/>
      <family val="2"/>
    </font>
    <font>
      <sz val="10"/>
      <color indexed="60"/>
      <name val="Arial CE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2"/>
      <name val="Arial CE"/>
      <family val="2"/>
    </font>
    <font>
      <sz val="10"/>
      <color indexed="22"/>
      <name val="Arial CE"/>
      <family val="2"/>
    </font>
    <font>
      <b/>
      <sz val="10"/>
      <color indexed="10"/>
      <name val="Arial CE"/>
      <family val="2"/>
    </font>
    <font>
      <b/>
      <sz val="10"/>
      <color indexed="14"/>
      <name val="Arial CE"/>
      <family val="2"/>
    </font>
    <font>
      <sz val="10"/>
      <color indexed="22"/>
      <name val="Wingdings"/>
      <family val="0"/>
    </font>
    <font>
      <sz val="10"/>
      <color indexed="12"/>
      <name val="Wingdings"/>
      <family val="0"/>
    </font>
    <font>
      <b/>
      <sz val="10"/>
      <color indexed="12"/>
      <name val="Arial CE"/>
      <family val="2"/>
    </font>
    <font>
      <b/>
      <sz val="10"/>
      <color indexed="60"/>
      <name val="Arial CE"/>
      <family val="2"/>
    </font>
    <font>
      <b/>
      <sz val="10"/>
      <color indexed="58"/>
      <name val="Arial CE"/>
      <family val="2"/>
    </font>
    <font>
      <sz val="10"/>
      <color indexed="58"/>
      <name val="Arial CE"/>
      <family val="2"/>
    </font>
    <font>
      <b/>
      <sz val="10"/>
      <color indexed="53"/>
      <name val="Arial CE"/>
      <family val="2"/>
    </font>
    <font>
      <b/>
      <sz val="16"/>
      <name val="Arial CE"/>
      <family val="2"/>
    </font>
    <font>
      <i/>
      <sz val="10"/>
      <name val="Arial CE"/>
      <family val="0"/>
    </font>
    <font>
      <b/>
      <sz val="11"/>
      <color indexed="12"/>
      <name val="Arial CE"/>
      <family val="0"/>
    </font>
    <font>
      <i/>
      <vertAlign val="subscript"/>
      <sz val="10"/>
      <name val="Arial CE"/>
      <family val="0"/>
    </font>
    <font>
      <i/>
      <sz val="9"/>
      <name val="Arial CE"/>
      <family val="0"/>
    </font>
    <font>
      <i/>
      <sz val="10"/>
      <color indexed="60"/>
      <name val="Arial CE"/>
      <family val="0"/>
    </font>
    <font>
      <sz val="8"/>
      <color indexed="60"/>
      <name val="Arial CE"/>
      <family val="0"/>
    </font>
    <font>
      <i/>
      <sz val="8"/>
      <name val="Arial CE"/>
      <family val="0"/>
    </font>
    <font>
      <i/>
      <vertAlign val="subscript"/>
      <sz val="8"/>
      <name val="Arial CE"/>
      <family val="0"/>
    </font>
    <font>
      <b/>
      <i/>
      <sz val="10"/>
      <name val="Arial CE"/>
      <family val="0"/>
    </font>
    <font>
      <b/>
      <sz val="10"/>
      <color indexed="52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8"/>
      <name val="Arial CE"/>
      <family val="0"/>
    </font>
    <font>
      <i/>
      <sz val="10"/>
      <color indexed="12"/>
      <name val="Arial CE"/>
      <family val="0"/>
    </font>
    <font>
      <b/>
      <sz val="12"/>
      <color indexed="63"/>
      <name val="Arial CE"/>
      <family val="2"/>
    </font>
    <font>
      <sz val="10"/>
      <color indexed="10"/>
      <name val="Arial CE"/>
      <family val="2"/>
    </font>
    <font>
      <b/>
      <sz val="10"/>
      <color indexed="20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Wingdings"/>
      <family val="0"/>
    </font>
    <font>
      <sz val="10"/>
      <color indexed="48"/>
      <name val="Arial CE"/>
      <family val="2"/>
    </font>
    <font>
      <sz val="10"/>
      <name val="Arial"/>
      <family val="2"/>
    </font>
    <font>
      <b/>
      <sz val="11"/>
      <color indexed="60"/>
      <name val="MS Sans Serif"/>
      <family val="2"/>
    </font>
    <font>
      <sz val="10"/>
      <color indexed="6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indexed="60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9.5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0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4" xfId="0" applyFont="1" applyBorder="1" applyAlignment="1">
      <alignment/>
    </xf>
    <xf numFmtId="0" fontId="11" fillId="0" borderId="3" xfId="0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 textRotation="45"/>
    </xf>
    <xf numFmtId="0" fontId="14" fillId="0" borderId="7" xfId="0" applyFont="1" applyBorder="1" applyAlignment="1">
      <alignment horizontal="left" vertical="center" textRotation="45" wrapText="1"/>
    </xf>
    <xf numFmtId="0" fontId="0" fillId="0" borderId="0" xfId="0" applyAlignment="1">
      <alignment textRotation="45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 textRotation="45" wrapText="1"/>
    </xf>
    <xf numFmtId="1" fontId="2" fillId="4" borderId="4" xfId="0" applyNumberFormat="1" applyFont="1" applyFill="1" applyBorder="1" applyAlignment="1">
      <alignment horizontal="center" textRotation="45" wrapText="1"/>
    </xf>
    <xf numFmtId="1" fontId="2" fillId="5" borderId="4" xfId="0" applyNumberFormat="1" applyFont="1" applyFill="1" applyBorder="1" applyAlignment="1">
      <alignment horizontal="center" textRotation="45" wrapText="1"/>
    </xf>
    <xf numFmtId="1" fontId="2" fillId="6" borderId="4" xfId="0" applyNumberFormat="1" applyFont="1" applyFill="1" applyBorder="1" applyAlignment="1">
      <alignment horizontal="center" textRotation="45" wrapText="1"/>
    </xf>
    <xf numFmtId="1" fontId="2" fillId="7" borderId="4" xfId="0" applyNumberFormat="1" applyFont="1" applyFill="1" applyBorder="1" applyAlignment="1">
      <alignment horizontal="center" textRotation="45" wrapText="1"/>
    </xf>
    <xf numFmtId="1" fontId="2" fillId="8" borderId="4" xfId="0" applyNumberFormat="1" applyFont="1" applyFill="1" applyBorder="1" applyAlignment="1">
      <alignment horizontal="center" textRotation="45" wrapText="1"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horizontal="center"/>
    </xf>
    <xf numFmtId="0" fontId="0" fillId="0" borderId="7" xfId="0" applyNumberFormat="1" applyFont="1" applyFill="1" applyBorder="1" applyAlignment="1" applyProtection="1">
      <alignment vertical="top"/>
      <protection/>
    </xf>
    <xf numFmtId="0" fontId="0" fillId="9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1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vertical="top"/>
      <protection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0" fillId="0" borderId="4" xfId="0" applyFont="1" applyBorder="1" applyAlignment="1">
      <alignment textRotation="45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6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" fontId="0" fillId="0" borderId="7" xfId="0" applyNumberFormat="1" applyBorder="1" applyAlignment="1">
      <alignment/>
    </xf>
    <xf numFmtId="1" fontId="0" fillId="0" borderId="15" xfId="0" applyNumberFormat="1" applyBorder="1" applyAlignment="1">
      <alignment/>
    </xf>
    <xf numFmtId="166" fontId="0" fillId="0" borderId="15" xfId="0" applyNumberFormat="1" applyBorder="1" applyAlignment="1">
      <alignment horizontal="right"/>
    </xf>
    <xf numFmtId="0" fontId="0" fillId="0" borderId="1" xfId="0" applyBorder="1" applyAlignment="1">
      <alignment/>
    </xf>
    <xf numFmtId="1" fontId="6" fillId="0" borderId="7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66" fontId="6" fillId="0" borderId="4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/>
    </xf>
    <xf numFmtId="0" fontId="0" fillId="0" borderId="15" xfId="0" applyBorder="1" applyAlignment="1">
      <alignment/>
    </xf>
    <xf numFmtId="1" fontId="6" fillId="0" borderId="4" xfId="0" applyNumberFormat="1" applyFont="1" applyFill="1" applyBorder="1" applyAlignment="1">
      <alignment horizontal="left"/>
    </xf>
    <xf numFmtId="166" fontId="6" fillId="0" borderId="11" xfId="0" applyNumberFormat="1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1" fontId="0" fillId="0" borderId="0" xfId="0" applyNumberFormat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top"/>
      <protection/>
    </xf>
    <xf numFmtId="0" fontId="0" fillId="12" borderId="0" xfId="0" applyNumberFormat="1" applyFont="1" applyFill="1" applyBorder="1" applyAlignment="1" applyProtection="1">
      <alignment vertical="top"/>
      <protection/>
    </xf>
    <xf numFmtId="0" fontId="13" fillId="0" borderId="1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5" xfId="0" applyNumberFormat="1" applyFont="1" applyFill="1" applyBorder="1" applyAlignment="1" applyProtection="1">
      <alignment vertical="top"/>
      <protection/>
    </xf>
    <xf numFmtId="0" fontId="13" fillId="0" borderId="10" xfId="0" applyFont="1" applyBorder="1" applyAlignment="1">
      <alignment horizontal="center"/>
    </xf>
    <xf numFmtId="0" fontId="0" fillId="7" borderId="0" xfId="0" applyNumberFormat="1" applyFont="1" applyFill="1" applyBorder="1" applyAlignment="1" applyProtection="1">
      <alignment vertical="top"/>
      <protection/>
    </xf>
    <xf numFmtId="0" fontId="13" fillId="0" borderId="1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8" fillId="0" borderId="4" xfId="0" applyFont="1" applyFill="1" applyBorder="1" applyAlignment="1">
      <alignment/>
    </xf>
    <xf numFmtId="0" fontId="27" fillId="0" borderId="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8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9" fillId="7" borderId="0" xfId="0" applyNumberFormat="1" applyFont="1" applyFill="1" applyBorder="1" applyAlignment="1" applyProtection="1">
      <alignment vertical="top"/>
      <protection/>
    </xf>
    <xf numFmtId="0" fontId="30" fillId="12" borderId="0" xfId="0" applyNumberFormat="1" applyFont="1" applyFill="1" applyBorder="1" applyAlignment="1" applyProtection="1">
      <alignment vertical="top"/>
      <protection/>
    </xf>
    <xf numFmtId="1" fontId="0" fillId="0" borderId="6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1" fontId="28" fillId="0" borderId="6" xfId="0" applyNumberFormat="1" applyFont="1" applyBorder="1" applyAlignment="1">
      <alignment/>
    </xf>
    <xf numFmtId="1" fontId="6" fillId="12" borderId="6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1" fontId="27" fillId="0" borderId="6" xfId="0" applyNumberFormat="1" applyFont="1" applyBorder="1" applyAlignment="1">
      <alignment/>
    </xf>
    <xf numFmtId="1" fontId="6" fillId="9" borderId="0" xfId="0" applyNumberFormat="1" applyFont="1" applyFill="1" applyBorder="1" applyAlignment="1">
      <alignment/>
    </xf>
    <xf numFmtId="1" fontId="24" fillId="0" borderId="6" xfId="0" applyNumberFormat="1" applyFont="1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/>
    </xf>
    <xf numFmtId="166" fontId="0" fillId="0" borderId="0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166" fontId="0" fillId="0" borderId="14" xfId="0" applyNumberFormat="1" applyBorder="1" applyAlignment="1">
      <alignment horizontal="right"/>
    </xf>
    <xf numFmtId="1" fontId="23" fillId="0" borderId="6" xfId="0" applyNumberFormat="1" applyFont="1" applyBorder="1" applyAlignment="1">
      <alignment/>
    </xf>
    <xf numFmtId="0" fontId="3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1" fontId="2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Fill="1" applyBorder="1" applyAlignment="1">
      <alignment horizontal="right"/>
    </xf>
    <xf numFmtId="166" fontId="0" fillId="0" borderId="12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8" xfId="0" applyNumberFormat="1" applyFill="1" applyBorder="1" applyAlignment="1">
      <alignment horizontal="right"/>
    </xf>
    <xf numFmtId="166" fontId="0" fillId="0" borderId="13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" fontId="23" fillId="0" borderId="0" xfId="0" applyNumberFormat="1" applyFont="1" applyBorder="1" applyAlignment="1">
      <alignment/>
    </xf>
    <xf numFmtId="166" fontId="0" fillId="0" borderId="14" xfId="0" applyNumberFormat="1" applyFill="1" applyBorder="1" applyAlignment="1">
      <alignment horizontal="right"/>
    </xf>
    <xf numFmtId="1" fontId="33" fillId="0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67" fontId="6" fillId="0" borderId="7" xfId="0" applyNumberFormat="1" applyFont="1" applyFill="1" applyBorder="1" applyAlignment="1">
      <alignment horizontal="right"/>
    </xf>
    <xf numFmtId="167" fontId="6" fillId="0" borderId="2" xfId="0" applyNumberFormat="1" applyFont="1" applyFill="1" applyBorder="1" applyAlignment="1">
      <alignment horizontal="right"/>
    </xf>
    <xf numFmtId="1" fontId="0" fillId="0" borderId="3" xfId="0" applyNumberFormat="1" applyBorder="1" applyAlignment="1">
      <alignment vertical="top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3" xfId="0" applyNumberFormat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45" fillId="0" borderId="2" xfId="0" applyNumberFormat="1" applyFont="1" applyFill="1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7" fontId="6" fillId="12" borderId="9" xfId="0" applyNumberFormat="1" applyFont="1" applyFill="1" applyBorder="1" applyAlignment="1">
      <alignment horizontal="right"/>
    </xf>
    <xf numFmtId="167" fontId="0" fillId="12" borderId="9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21" fillId="0" borderId="9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21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/>
    </xf>
    <xf numFmtId="0" fontId="27" fillId="2" borderId="0" xfId="0" applyFont="1" applyFill="1" applyAlignment="1">
      <alignment horizontal="center"/>
    </xf>
    <xf numFmtId="49" fontId="45" fillId="2" borderId="0" xfId="0" applyNumberFormat="1" applyFont="1" applyFill="1" applyAlignment="1">
      <alignment horizontal="left"/>
    </xf>
    <xf numFmtId="0" fontId="33" fillId="2" borderId="7" xfId="0" applyFont="1" applyFill="1" applyBorder="1" applyAlignment="1">
      <alignment horizontal="right"/>
    </xf>
    <xf numFmtId="9" fontId="33" fillId="2" borderId="14" xfId="20" applyFont="1" applyFill="1" applyBorder="1" applyAlignment="1">
      <alignment/>
    </xf>
    <xf numFmtId="0" fontId="33" fillId="2" borderId="15" xfId="0" applyFont="1" applyFill="1" applyBorder="1" applyAlignment="1">
      <alignment/>
    </xf>
    <xf numFmtId="0" fontId="46" fillId="2" borderId="1" xfId="0" applyFont="1" applyFill="1" applyBorder="1" applyAlignment="1">
      <alignment horizontal="center"/>
    </xf>
    <xf numFmtId="167" fontId="0" fillId="2" borderId="0" xfId="0" applyNumberFormat="1" applyFill="1" applyAlignment="1">
      <alignment/>
    </xf>
    <xf numFmtId="167" fontId="6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6" fontId="6" fillId="0" borderId="6" xfId="0" applyNumberFormat="1" applyFont="1" applyBorder="1" applyAlignment="1">
      <alignment horizontal="center" wrapText="1"/>
    </xf>
    <xf numFmtId="166" fontId="0" fillId="0" borderId="6" xfId="0" applyNumberFormat="1" applyBorder="1" applyAlignment="1">
      <alignment horizontal="right"/>
    </xf>
    <xf numFmtId="0" fontId="21" fillId="0" borderId="6" xfId="0" applyFont="1" applyBorder="1" applyAlignment="1">
      <alignment horizontal="center"/>
    </xf>
    <xf numFmtId="0" fontId="0" fillId="0" borderId="0" xfId="0" applyBorder="1" applyAlignment="1">
      <alignment horizontal="right" vertical="top"/>
    </xf>
    <xf numFmtId="2" fontId="0" fillId="0" borderId="14" xfId="0" applyNumberFormat="1" applyBorder="1" applyAlignment="1">
      <alignment horizontal="right"/>
    </xf>
    <xf numFmtId="0" fontId="21" fillId="0" borderId="14" xfId="0" applyFont="1" applyBorder="1" applyAlignment="1">
      <alignment horizontal="center"/>
    </xf>
    <xf numFmtId="1" fontId="28" fillId="0" borderId="3" xfId="0" applyNumberFormat="1" applyFont="1" applyBorder="1" applyAlignment="1">
      <alignment/>
    </xf>
    <xf numFmtId="1" fontId="43" fillId="0" borderId="3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6" fillId="0" borderId="6" xfId="0" applyNumberFormat="1" applyFon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9" xfId="0" applyNumberFormat="1" applyBorder="1" applyAlignment="1">
      <alignment/>
    </xf>
    <xf numFmtId="167" fontId="21" fillId="0" borderId="10" xfId="0" applyNumberFormat="1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167" fontId="0" fillId="2" borderId="0" xfId="0" applyNumberFormat="1" applyFill="1" applyBorder="1" applyAlignment="1">
      <alignment/>
    </xf>
    <xf numFmtId="167" fontId="6" fillId="0" borderId="11" xfId="0" applyNumberFormat="1" applyFont="1" applyBorder="1" applyAlignment="1">
      <alignment/>
    </xf>
    <xf numFmtId="0" fontId="7" fillId="11" borderId="0" xfId="0" applyFont="1" applyFill="1" applyAlignment="1">
      <alignment/>
    </xf>
    <xf numFmtId="0" fontId="33" fillId="11" borderId="0" xfId="0" applyFont="1" applyFill="1" applyAlignment="1">
      <alignment horizontal="center"/>
    </xf>
    <xf numFmtId="0" fontId="0" fillId="11" borderId="0" xfId="0" applyFill="1" applyAlignment="1">
      <alignment horizontal="right"/>
    </xf>
    <xf numFmtId="0" fontId="6" fillId="11" borderId="9" xfId="0" applyFont="1" applyFill="1" applyBorder="1" applyAlignment="1">
      <alignment horizontal="center"/>
    </xf>
    <xf numFmtId="0" fontId="6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0" xfId="0" applyFont="1" applyFill="1" applyAlignment="1">
      <alignment/>
    </xf>
    <xf numFmtId="0" fontId="41" fillId="11" borderId="0" xfId="0" applyFont="1" applyFill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4" xfId="0" applyFont="1" applyFill="1" applyBorder="1" applyAlignment="1">
      <alignment/>
    </xf>
    <xf numFmtId="0" fontId="6" fillId="11" borderId="4" xfId="0" applyFont="1" applyFill="1" applyBorder="1" applyAlignment="1">
      <alignment/>
    </xf>
    <xf numFmtId="0" fontId="41" fillId="11" borderId="0" xfId="0" applyFont="1" applyFill="1" applyAlignment="1">
      <alignment horizontal="left"/>
    </xf>
    <xf numFmtId="0" fontId="6" fillId="11" borderId="10" xfId="0" applyFont="1" applyFill="1" applyBorder="1" applyAlignment="1">
      <alignment horizontal="center"/>
    </xf>
    <xf numFmtId="167" fontId="6" fillId="11" borderId="0" xfId="0" applyNumberFormat="1" applyFont="1" applyFill="1" applyAlignment="1">
      <alignment/>
    </xf>
    <xf numFmtId="167" fontId="0" fillId="11" borderId="0" xfId="0" applyNumberFormat="1" applyFill="1" applyAlignment="1">
      <alignment/>
    </xf>
    <xf numFmtId="167" fontId="6" fillId="11" borderId="10" xfId="0" applyNumberFormat="1" applyFont="1" applyFill="1" applyBorder="1" applyAlignment="1">
      <alignment/>
    </xf>
    <xf numFmtId="9" fontId="41" fillId="11" borderId="0" xfId="20" applyFont="1" applyFill="1" applyAlignment="1">
      <alignment horizontal="center"/>
    </xf>
    <xf numFmtId="0" fontId="0" fillId="11" borderId="10" xfId="0" applyFill="1" applyBorder="1" applyAlignment="1">
      <alignment horizontal="center"/>
    </xf>
    <xf numFmtId="167" fontId="0" fillId="11" borderId="10" xfId="0" applyNumberFormat="1" applyFill="1" applyBorder="1" applyAlignment="1">
      <alignment/>
    </xf>
    <xf numFmtId="9" fontId="33" fillId="11" borderId="0" xfId="20" applyFont="1" applyFill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7" xfId="0" applyFill="1" applyBorder="1" applyAlignment="1">
      <alignment/>
    </xf>
    <xf numFmtId="167" fontId="0" fillId="11" borderId="15" xfId="0" applyNumberFormat="1" applyFill="1" applyBorder="1" applyAlignment="1">
      <alignment/>
    </xf>
    <xf numFmtId="167" fontId="6" fillId="11" borderId="4" xfId="0" applyNumberFormat="1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4" xfId="0" applyFill="1" applyBorder="1" applyAlignment="1">
      <alignment/>
    </xf>
    <xf numFmtId="0" fontId="33" fillId="11" borderId="0" xfId="0" applyFont="1" applyFill="1" applyAlignment="1">
      <alignment horizontal="right"/>
    </xf>
    <xf numFmtId="177" fontId="33" fillId="11" borderId="0" xfId="20" applyNumberFormat="1" applyFont="1" applyFill="1" applyAlignment="1">
      <alignment/>
    </xf>
    <xf numFmtId="0" fontId="33" fillId="11" borderId="0" xfId="0" applyFont="1" applyFill="1" applyAlignment="1">
      <alignment/>
    </xf>
    <xf numFmtId="0" fontId="6" fillId="0" borderId="4" xfId="0" applyNumberFormat="1" applyFont="1" applyFill="1" applyBorder="1" applyAlignment="1" applyProtection="1">
      <alignment vertical="top"/>
      <protection/>
    </xf>
    <xf numFmtId="0" fontId="6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25" fillId="0" borderId="6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3" xfId="0" applyNumberFormat="1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horizontal="center"/>
    </xf>
    <xf numFmtId="0" fontId="48" fillId="0" borderId="2" xfId="0" applyFont="1" applyBorder="1" applyAlignment="1">
      <alignment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13" borderId="6" xfId="0" applyNumberFormat="1" applyFont="1" applyFill="1" applyBorder="1" applyAlignment="1" applyProtection="1">
      <alignment vertical="top"/>
      <protection/>
    </xf>
    <xf numFmtId="0" fontId="0" fillId="13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21" fillId="0" borderId="6" xfId="0" applyFont="1" applyBorder="1" applyAlignment="1">
      <alignment/>
    </xf>
    <xf numFmtId="0" fontId="21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49" fillId="0" borderId="4" xfId="0" applyFont="1" applyFill="1" applyBorder="1" applyAlignment="1">
      <alignment horizontal="left"/>
    </xf>
    <xf numFmtId="0" fontId="5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2" fillId="0" borderId="0" xfId="0" applyNumberFormat="1" applyFont="1" applyFill="1" applyBorder="1" applyAlignment="1" applyProtection="1">
      <alignment vertical="top"/>
      <protection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28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0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1" fontId="4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" fontId="6" fillId="0" borderId="11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6" fillId="12" borderId="1" xfId="0" applyFont="1" applyFill="1" applyBorder="1" applyAlignment="1">
      <alignment horizontal="center" vertical="top"/>
    </xf>
    <xf numFmtId="0" fontId="0" fillId="12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6" fillId="2" borderId="15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3" fillId="0" borderId="9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3" fillId="0" borderId="11" xfId="0" applyFont="1" applyBorder="1" applyAlignment="1">
      <alignment horizontal="center" vertical="top" wrapText="1"/>
    </xf>
    <xf numFmtId="0" fontId="0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3" fillId="11" borderId="0" xfId="0" applyFont="1" applyFill="1" applyAlignment="1">
      <alignment/>
    </xf>
    <xf numFmtId="0" fontId="3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10" fillId="11" borderId="0" xfId="0" applyFont="1" applyFill="1" applyAlignment="1">
      <alignment/>
    </xf>
    <xf numFmtId="0" fontId="3" fillId="11" borderId="4" xfId="0" applyFont="1" applyFill="1" applyBorder="1" applyAlignment="1">
      <alignment/>
    </xf>
    <xf numFmtId="0" fontId="0" fillId="11" borderId="0" xfId="0" applyFont="1" applyFill="1" applyAlignment="1">
      <alignment/>
    </xf>
    <xf numFmtId="0" fontId="27" fillId="11" borderId="4" xfId="0" applyFont="1" applyFill="1" applyBorder="1" applyAlignment="1">
      <alignment/>
    </xf>
    <xf numFmtId="0" fontId="36" fillId="11" borderId="0" xfId="0" applyFont="1" applyFill="1" applyAlignment="1">
      <alignment/>
    </xf>
    <xf numFmtId="0" fontId="0" fillId="11" borderId="0" xfId="0" applyFont="1" applyFill="1" applyAlignment="1">
      <alignment horizontal="right"/>
    </xf>
    <xf numFmtId="167" fontId="0" fillId="11" borderId="0" xfId="0" applyNumberFormat="1" applyFont="1" applyFill="1" applyAlignment="1">
      <alignment/>
    </xf>
    <xf numFmtId="0" fontId="33" fillId="11" borderId="0" xfId="0" applyFont="1" applyFill="1" applyBorder="1" applyAlignment="1">
      <alignment horizontal="center"/>
    </xf>
    <xf numFmtId="167" fontId="0" fillId="11" borderId="0" xfId="0" applyNumberFormat="1" applyFont="1" applyFill="1" applyBorder="1" applyAlignment="1">
      <alignment/>
    </xf>
    <xf numFmtId="0" fontId="3" fillId="11" borderId="0" xfId="0" applyFont="1" applyFill="1" applyAlignment="1">
      <alignment/>
    </xf>
    <xf numFmtId="0" fontId="39" fillId="11" borderId="0" xfId="0" applyFont="1" applyFill="1" applyAlignment="1">
      <alignment horizontal="center"/>
    </xf>
    <xf numFmtId="165" fontId="3" fillId="11" borderId="0" xfId="0" applyNumberFormat="1" applyFont="1" applyFill="1" applyAlignment="1">
      <alignment/>
    </xf>
    <xf numFmtId="0" fontId="39" fillId="11" borderId="0" xfId="0" applyFont="1" applyFill="1" applyAlignment="1">
      <alignment/>
    </xf>
    <xf numFmtId="0" fontId="3" fillId="11" borderId="0" xfId="0" applyFont="1" applyFill="1" applyAlignment="1">
      <alignment horizontal="right"/>
    </xf>
    <xf numFmtId="1" fontId="3" fillId="11" borderId="0" xfId="0" applyNumberFormat="1" applyFont="1" applyFill="1" applyAlignment="1">
      <alignment/>
    </xf>
    <xf numFmtId="1" fontId="6" fillId="11" borderId="0" xfId="0" applyNumberFormat="1" applyFont="1" applyFill="1" applyAlignment="1">
      <alignment/>
    </xf>
    <xf numFmtId="0" fontId="41" fillId="11" borderId="0" xfId="0" applyFont="1" applyFill="1" applyAlignment="1">
      <alignment/>
    </xf>
    <xf numFmtId="0" fontId="0" fillId="11" borderId="2" xfId="0" applyFont="1" applyFill="1" applyBorder="1" applyAlignment="1">
      <alignment/>
    </xf>
    <xf numFmtId="0" fontId="33" fillId="11" borderId="6" xfId="0" applyFont="1" applyFill="1" applyBorder="1" applyAlignment="1">
      <alignment horizontal="center"/>
    </xf>
    <xf numFmtId="0" fontId="33" fillId="11" borderId="8" xfId="0" applyFont="1" applyFill="1" applyBorder="1" applyAlignment="1">
      <alignment/>
    </xf>
    <xf numFmtId="0" fontId="6" fillId="11" borderId="5" xfId="0" applyFont="1" applyFill="1" applyBorder="1" applyAlignment="1">
      <alignment horizontal="left"/>
    </xf>
    <xf numFmtId="0" fontId="33" fillId="11" borderId="13" xfId="0" applyFont="1" applyFill="1" applyBorder="1" applyAlignment="1">
      <alignment/>
    </xf>
    <xf numFmtId="1" fontId="6" fillId="11" borderId="15" xfId="0" applyNumberFormat="1" applyFont="1" applyFill="1" applyBorder="1" applyAlignment="1">
      <alignment/>
    </xf>
    <xf numFmtId="0" fontId="18" fillId="11" borderId="0" xfId="0" applyFont="1" applyFill="1" applyAlignment="1">
      <alignment horizontal="right"/>
    </xf>
    <xf numFmtId="0" fontId="18" fillId="11" borderId="0" xfId="0" applyFont="1" applyFill="1" applyAlignment="1">
      <alignment horizontal="center"/>
    </xf>
    <xf numFmtId="1" fontId="28" fillId="11" borderId="0" xfId="0" applyNumberFormat="1" applyFont="1" applyFill="1" applyBorder="1" applyAlignment="1">
      <alignment/>
    </xf>
    <xf numFmtId="0" fontId="37" fillId="11" borderId="0" xfId="0" applyFont="1" applyFill="1" applyBorder="1" applyAlignment="1">
      <alignment/>
    </xf>
    <xf numFmtId="0" fontId="38" fillId="11" borderId="0" xfId="0" applyFont="1" applyFill="1" applyAlignment="1">
      <alignment/>
    </xf>
    <xf numFmtId="1" fontId="31" fillId="0" borderId="0" xfId="0" applyNumberFormat="1" applyFont="1" applyBorder="1" applyAlignment="1">
      <alignment/>
    </xf>
    <xf numFmtId="1" fontId="0" fillId="0" borderId="3" xfId="0" applyNumberFormat="1" applyFill="1" applyBorder="1" applyAlignment="1">
      <alignment/>
    </xf>
    <xf numFmtId="166" fontId="6" fillId="0" borderId="9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1" fontId="42" fillId="0" borderId="2" xfId="0" applyNumberFormat="1" applyFont="1" applyBorder="1" applyAlignment="1">
      <alignment/>
    </xf>
    <xf numFmtId="49" fontId="3" fillId="0" borderId="8" xfId="0" applyNumberFormat="1" applyFont="1" applyFill="1" applyBorder="1" applyAlignment="1">
      <alignment horizontal="left"/>
    </xf>
    <xf numFmtId="2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 vertical="top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21" fillId="0" borderId="11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1" fontId="23" fillId="0" borderId="2" xfId="0" applyNumberFormat="1" applyFont="1" applyBorder="1" applyAlignment="1">
      <alignment/>
    </xf>
    <xf numFmtId="2" fontId="0" fillId="0" borderId="6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1" fontId="24" fillId="0" borderId="2" xfId="0" applyNumberFormat="1" applyFont="1" applyBorder="1" applyAlignment="1">
      <alignment/>
    </xf>
    <xf numFmtId="2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1" fontId="6" fillId="9" borderId="2" xfId="0" applyNumberFormat="1" applyFont="1" applyFill="1" applyBorder="1" applyAlignment="1">
      <alignment/>
    </xf>
    <xf numFmtId="2" fontId="0" fillId="9" borderId="6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1" fontId="27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43" fillId="0" borderId="2" xfId="0" applyNumberFormat="1" applyFont="1" applyFill="1" applyBorder="1" applyAlignment="1">
      <alignment/>
    </xf>
    <xf numFmtId="2" fontId="44" fillId="0" borderId="6" xfId="0" applyNumberFormat="1" applyFont="1" applyFill="1" applyBorder="1" applyAlignment="1">
      <alignment horizontal="right"/>
    </xf>
    <xf numFmtId="1" fontId="33" fillId="0" borderId="5" xfId="0" applyNumberFormat="1" applyFont="1" applyFill="1" applyBorder="1" applyAlignment="1">
      <alignment/>
    </xf>
    <xf numFmtId="167" fontId="6" fillId="0" borderId="9" xfId="0" applyNumberFormat="1" applyFont="1" applyBorder="1" applyAlignment="1">
      <alignment horizontal="right" vertical="top"/>
    </xf>
    <xf numFmtId="177" fontId="33" fillId="0" borderId="11" xfId="2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0" fontId="22" fillId="0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4" xfId="0" applyNumberFormat="1" applyFont="1" applyBorder="1" applyAlignment="1">
      <alignment/>
    </xf>
    <xf numFmtId="0" fontId="0" fillId="0" borderId="9" xfId="0" applyBorder="1" applyAlignment="1">
      <alignment/>
    </xf>
    <xf numFmtId="0" fontId="21" fillId="0" borderId="9" xfId="0" applyFont="1" applyBorder="1" applyAlignment="1">
      <alignment horizontal="center"/>
    </xf>
    <xf numFmtId="167" fontId="0" fillId="0" borderId="10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49" fontId="3" fillId="0" borderId="4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9" fillId="2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49" fontId="3" fillId="0" borderId="6" xfId="0" applyNumberFormat="1" applyFont="1" applyFill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56" fillId="0" borderId="7" xfId="0" applyNumberFormat="1" applyFont="1" applyFill="1" applyBorder="1" applyAlignment="1" quotePrefix="1">
      <alignment horizontal="center" vertical="center"/>
    </xf>
    <xf numFmtId="0" fontId="56" fillId="0" borderId="15" xfId="0" applyNumberFormat="1" applyFont="1" applyFill="1" applyBorder="1" applyAlignment="1" quotePrefix="1">
      <alignment horizontal="center" vertical="center"/>
    </xf>
    <xf numFmtId="0" fontId="56" fillId="0" borderId="1" xfId="0" applyNumberFormat="1" applyFont="1" applyFill="1" applyBorder="1" applyAlignment="1" quotePrefix="1">
      <alignment horizontal="center" vertical="center"/>
    </xf>
    <xf numFmtId="0" fontId="56" fillId="0" borderId="4" xfId="0" applyNumberFormat="1" applyFont="1" applyFill="1" applyBorder="1" applyAlignment="1" quotePrefix="1">
      <alignment horizontal="center" vertical="center"/>
    </xf>
    <xf numFmtId="0" fontId="57" fillId="0" borderId="0" xfId="0" applyNumberFormat="1" applyFont="1" applyFill="1" applyBorder="1" applyAlignment="1" quotePrefix="1">
      <alignment horizontal="center" vertical="center"/>
    </xf>
    <xf numFmtId="0" fontId="58" fillId="0" borderId="0" xfId="0" applyNumberFormat="1" applyFont="1" applyFill="1" applyBorder="1" applyAlignment="1" quotePrefix="1">
      <alignment horizontal="center" vertical="center"/>
    </xf>
    <xf numFmtId="0" fontId="58" fillId="0" borderId="0" xfId="0" applyNumberFormat="1" applyFont="1" applyFill="1" applyBorder="1" applyAlignment="1">
      <alignment horizontal="left" vertical="center"/>
    </xf>
    <xf numFmtId="0" fontId="57" fillId="0" borderId="0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63" fillId="0" borderId="4" xfId="0" applyNumberFormat="1" applyFont="1" applyFill="1" applyBorder="1" applyAlignment="1" quotePrefix="1">
      <alignment horizontal="center" vertical="center"/>
    </xf>
    <xf numFmtId="0" fontId="63" fillId="0" borderId="4" xfId="0" applyNumberFormat="1" applyFont="1" applyFill="1" applyBorder="1" applyAlignment="1" quotePrefix="1">
      <alignment horizontal="left" vertical="center"/>
    </xf>
    <xf numFmtId="0" fontId="56" fillId="0" borderId="0" xfId="0" applyNumberFormat="1" applyFont="1" applyFill="1" applyBorder="1" applyAlignment="1" quotePrefix="1">
      <alignment horizontal="center" vertical="center"/>
    </xf>
    <xf numFmtId="0" fontId="57" fillId="0" borderId="0" xfId="0" applyNumberFormat="1" applyFont="1" applyFill="1" applyBorder="1" applyAlignment="1" quotePrefix="1">
      <alignment horizontal="left" vertical="center"/>
    </xf>
    <xf numFmtId="0" fontId="59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4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167" fontId="0" fillId="0" borderId="8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48" fillId="0" borderId="0" xfId="0" applyFont="1" applyFill="1" applyAlignment="1">
      <alignment horizontal="center"/>
    </xf>
    <xf numFmtId="0" fontId="3" fillId="12" borderId="0" xfId="0" applyNumberFormat="1" applyFont="1" applyFill="1" applyBorder="1" applyAlignment="1" applyProtection="1">
      <alignment horizontal="center" vertical="top"/>
      <protection/>
    </xf>
    <xf numFmtId="0" fontId="3" fillId="1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0" fillId="7" borderId="0" xfId="0" applyNumberFormat="1" applyFont="1" applyFill="1" applyBorder="1" applyAlignment="1" applyProtection="1">
      <alignment vertical="top"/>
      <protection/>
    </xf>
    <xf numFmtId="0" fontId="54" fillId="0" borderId="2" xfId="0" applyFont="1" applyFill="1" applyBorder="1" applyAlignment="1">
      <alignment horizontal="center" vertical="center"/>
    </xf>
    <xf numFmtId="0" fontId="55" fillId="0" borderId="6" xfId="0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61" fillId="0" borderId="8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3" fillId="0" borderId="7" xfId="0" applyFont="1" applyBorder="1" applyAlignment="1">
      <alignment horizontal="center" wrapText="1"/>
    </xf>
    <xf numFmtId="0" fontId="53" fillId="0" borderId="1" xfId="0" applyFont="1" applyBorder="1" applyAlignment="1">
      <alignment horizontal="center" wrapText="1"/>
    </xf>
    <xf numFmtId="1" fontId="14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167" fontId="0" fillId="2" borderId="7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B9B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6D6D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FFCB9B"/>
      <rgbColor rgb="00FFC3F5"/>
      <rgbColor rgb="00003366"/>
      <rgbColor rgb="00339966"/>
      <rgbColor rgb="00003300"/>
      <rgbColor rgb="00333300"/>
      <rgbColor rgb="00993300"/>
      <rgbColor rgb="00D0B5AC"/>
      <rgbColor rgb="00FFE091"/>
      <rgbColor rgb="00B1C4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B31" sqref="B31"/>
    </sheetView>
  </sheetViews>
  <sheetFormatPr defaultColWidth="9.00390625" defaultRowHeight="12.75"/>
  <cols>
    <col min="1" max="1" width="13.375" style="7" customWidth="1"/>
    <col min="2" max="2" width="22.375" style="7" customWidth="1"/>
    <col min="3" max="3" width="17.125" style="7" customWidth="1"/>
    <col min="4" max="4" width="19.125" style="7" customWidth="1"/>
    <col min="5" max="5" width="16.125" style="7" customWidth="1"/>
    <col min="6" max="6" width="16.625" style="7" customWidth="1"/>
    <col min="7" max="7" width="12.00390625" style="7" customWidth="1"/>
  </cols>
  <sheetData>
    <row r="1" spans="1:7" ht="12.75">
      <c r="A1" s="488" t="s">
        <v>439</v>
      </c>
      <c r="B1" s="489"/>
      <c r="C1" s="489"/>
      <c r="D1" s="489"/>
      <c r="E1" s="489"/>
      <c r="F1" s="489"/>
      <c r="G1" s="490"/>
    </row>
    <row r="2" spans="1:7" ht="12.75">
      <c r="A2" s="491"/>
      <c r="B2" s="492"/>
      <c r="C2" s="492"/>
      <c r="D2" s="492"/>
      <c r="E2" s="492"/>
      <c r="F2" s="492"/>
      <c r="G2" s="493"/>
    </row>
    <row r="3" spans="1:7" ht="12.75">
      <c r="A3" s="457" t="s">
        <v>440</v>
      </c>
      <c r="B3" s="458" t="s">
        <v>441</v>
      </c>
      <c r="C3" s="458" t="s">
        <v>442</v>
      </c>
      <c r="D3" s="458" t="s">
        <v>443</v>
      </c>
      <c r="E3" s="458" t="s">
        <v>444</v>
      </c>
      <c r="F3" s="459" t="s">
        <v>445</v>
      </c>
      <c r="G3" s="460" t="s">
        <v>446</v>
      </c>
    </row>
    <row r="4" spans="1:7" ht="12.75">
      <c r="A4" s="461">
        <v>11317</v>
      </c>
      <c r="B4" s="461">
        <v>10522</v>
      </c>
      <c r="C4" s="461" t="s">
        <v>447</v>
      </c>
      <c r="D4" s="462" t="s">
        <v>448</v>
      </c>
      <c r="E4" s="463" t="s">
        <v>449</v>
      </c>
      <c r="F4" s="464" t="s">
        <v>450</v>
      </c>
      <c r="G4" s="465" t="s">
        <v>451</v>
      </c>
    </row>
    <row r="5" spans="1:7" ht="12.75">
      <c r="A5" s="466">
        <v>10843</v>
      </c>
      <c r="B5" s="466">
        <v>10033</v>
      </c>
      <c r="C5" s="466">
        <v>7079800000</v>
      </c>
      <c r="D5" s="467">
        <v>7980000</v>
      </c>
      <c r="E5" s="463" t="s">
        <v>249</v>
      </c>
      <c r="F5" s="465" t="s">
        <v>452</v>
      </c>
      <c r="G5" s="465" t="s">
        <v>451</v>
      </c>
    </row>
    <row r="6" spans="1:7" ht="12.75">
      <c r="A6" s="468"/>
      <c r="B6" s="468"/>
      <c r="C6" s="468"/>
      <c r="D6" s="468"/>
      <c r="E6" s="469"/>
      <c r="F6" s="470"/>
      <c r="G6" s="470"/>
    </row>
    <row r="7" spans="1:7" ht="12.75">
      <c r="A7" s="494" t="s">
        <v>453</v>
      </c>
      <c r="B7" s="495"/>
      <c r="C7" s="495"/>
      <c r="D7" s="495"/>
      <c r="E7" s="495"/>
      <c r="F7" s="495"/>
      <c r="G7" s="496"/>
    </row>
    <row r="8" spans="1:7" ht="12.75">
      <c r="A8" s="497"/>
      <c r="B8" s="498"/>
      <c r="C8" s="498"/>
      <c r="D8" s="498"/>
      <c r="E8" s="498"/>
      <c r="F8" s="498"/>
      <c r="G8" s="499"/>
    </row>
    <row r="9" spans="1:7" ht="12.75">
      <c r="A9" s="471" t="s">
        <v>442</v>
      </c>
      <c r="B9" s="471" t="s">
        <v>454</v>
      </c>
      <c r="C9" s="471" t="s">
        <v>455</v>
      </c>
      <c r="D9" s="471" t="s">
        <v>456</v>
      </c>
      <c r="E9" s="472" t="s">
        <v>445</v>
      </c>
      <c r="F9" s="471" t="s">
        <v>457</v>
      </c>
      <c r="G9" s="471" t="s">
        <v>446</v>
      </c>
    </row>
    <row r="10" spans="1:7" ht="12.75">
      <c r="A10" s="473" t="s">
        <v>458</v>
      </c>
      <c r="B10" s="461" t="s">
        <v>459</v>
      </c>
      <c r="C10" s="474" t="s">
        <v>460</v>
      </c>
      <c r="D10" s="461" t="s">
        <v>461</v>
      </c>
      <c r="E10" s="464" t="s">
        <v>450</v>
      </c>
      <c r="F10" s="474" t="s">
        <v>462</v>
      </c>
      <c r="G10" s="464" t="s">
        <v>451</v>
      </c>
    </row>
    <row r="11" spans="1:7" ht="12.75">
      <c r="A11" s="473" t="s">
        <v>463</v>
      </c>
      <c r="B11" s="461" t="s">
        <v>464</v>
      </c>
      <c r="C11" s="474" t="s">
        <v>460</v>
      </c>
      <c r="D11" s="461" t="s">
        <v>465</v>
      </c>
      <c r="E11" s="464" t="s">
        <v>452</v>
      </c>
      <c r="F11" s="474" t="s">
        <v>249</v>
      </c>
      <c r="G11" s="464" t="s">
        <v>451</v>
      </c>
    </row>
    <row r="12" spans="1:7" ht="12.75">
      <c r="A12" s="475"/>
      <c r="B12" s="475"/>
      <c r="C12" s="475"/>
      <c r="D12" s="475"/>
      <c r="E12" s="475"/>
      <c r="F12" s="475"/>
      <c r="G12" s="475"/>
    </row>
    <row r="13" spans="1:7" ht="12.75">
      <c r="A13" s="494" t="s">
        <v>466</v>
      </c>
      <c r="B13" s="500"/>
      <c r="C13" s="500"/>
      <c r="D13" s="500"/>
      <c r="E13" s="501"/>
      <c r="F13" s="476"/>
      <c r="G13" s="476"/>
    </row>
    <row r="14" spans="1:7" ht="12.75">
      <c r="A14" s="502"/>
      <c r="B14" s="503"/>
      <c r="C14" s="503"/>
      <c r="D14" s="503"/>
      <c r="E14" s="504"/>
      <c r="F14" s="476"/>
      <c r="G14" s="476"/>
    </row>
    <row r="15" spans="1:7" ht="12.75">
      <c r="A15" s="477" t="s">
        <v>440</v>
      </c>
      <c r="B15" s="477" t="s">
        <v>467</v>
      </c>
      <c r="C15" s="477" t="s">
        <v>446</v>
      </c>
      <c r="D15" s="477" t="s">
        <v>468</v>
      </c>
      <c r="E15" s="477" t="s">
        <v>469</v>
      </c>
      <c r="F15" s="476"/>
      <c r="G15" s="476"/>
    </row>
    <row r="16" spans="1:7" ht="12.75">
      <c r="A16" s="466">
        <v>1403</v>
      </c>
      <c r="B16" s="466" t="s">
        <v>470</v>
      </c>
      <c r="C16" s="466" t="s">
        <v>471</v>
      </c>
      <c r="D16" s="466"/>
      <c r="E16" s="466">
        <v>1984</v>
      </c>
      <c r="F16" s="476"/>
      <c r="G16" s="476"/>
    </row>
    <row r="17" spans="1:7" ht="12.75">
      <c r="A17" s="466">
        <v>4636</v>
      </c>
      <c r="B17" s="466" t="s">
        <v>472</v>
      </c>
      <c r="C17" s="466" t="s">
        <v>471</v>
      </c>
      <c r="D17" s="466" t="s">
        <v>473</v>
      </c>
      <c r="E17" s="466">
        <v>2002</v>
      </c>
      <c r="F17" s="476"/>
      <c r="G17" s="476"/>
    </row>
    <row r="18" spans="1:7" ht="12.75">
      <c r="A18" s="466">
        <v>4637</v>
      </c>
      <c r="B18" s="466" t="s">
        <v>474</v>
      </c>
      <c r="C18" s="466" t="s">
        <v>471</v>
      </c>
      <c r="D18" s="466" t="s">
        <v>473</v>
      </c>
      <c r="E18" s="466">
        <v>2002</v>
      </c>
      <c r="F18" s="476"/>
      <c r="G18" s="476"/>
    </row>
    <row r="19" spans="1:7" ht="12.75">
      <c r="A19" s="466">
        <v>4638</v>
      </c>
      <c r="B19" s="466" t="s">
        <v>475</v>
      </c>
      <c r="C19" s="466" t="s">
        <v>471</v>
      </c>
      <c r="D19" s="466" t="s">
        <v>473</v>
      </c>
      <c r="E19" s="466">
        <v>2002</v>
      </c>
      <c r="F19" s="476"/>
      <c r="G19" s="476"/>
    </row>
    <row r="20" spans="1:7" ht="12.75">
      <c r="A20" s="466">
        <v>4639</v>
      </c>
      <c r="B20" s="466" t="s">
        <v>476</v>
      </c>
      <c r="C20" s="466" t="s">
        <v>471</v>
      </c>
      <c r="D20" s="466"/>
      <c r="E20" s="466">
        <v>2002</v>
      </c>
      <c r="F20" s="476"/>
      <c r="G20" s="476"/>
    </row>
    <row r="21" spans="1:7" ht="12.75">
      <c r="A21" s="466">
        <v>4642</v>
      </c>
      <c r="B21" s="466" t="s">
        <v>477</v>
      </c>
      <c r="C21" s="466" t="s">
        <v>471</v>
      </c>
      <c r="D21" s="466" t="s">
        <v>473</v>
      </c>
      <c r="E21" s="466">
        <v>2002</v>
      </c>
      <c r="F21" s="476"/>
      <c r="G21" s="476"/>
    </row>
    <row r="22" spans="1:7" ht="12.75">
      <c r="A22" s="466">
        <v>4643</v>
      </c>
      <c r="B22" s="466" t="s">
        <v>478</v>
      </c>
      <c r="C22" s="466" t="s">
        <v>471</v>
      </c>
      <c r="D22" s="466" t="s">
        <v>473</v>
      </c>
      <c r="E22" s="466">
        <v>2002</v>
      </c>
      <c r="F22" s="476"/>
      <c r="G22" s="476"/>
    </row>
    <row r="23" spans="1:7" ht="12.75">
      <c r="A23" s="475"/>
      <c r="B23" s="475"/>
      <c r="C23" s="475"/>
      <c r="D23" s="475"/>
      <c r="E23" s="475"/>
      <c r="F23" s="475"/>
      <c r="G23" s="475"/>
    </row>
    <row r="24" spans="1:7" ht="12.75">
      <c r="A24" s="494" t="s">
        <v>479</v>
      </c>
      <c r="B24" s="500"/>
      <c r="C24" s="500"/>
      <c r="D24" s="500"/>
      <c r="E24" s="500"/>
      <c r="F24" s="501"/>
      <c r="G24" s="476"/>
    </row>
    <row r="25" spans="1:7" ht="12.75">
      <c r="A25" s="502"/>
      <c r="B25" s="503"/>
      <c r="C25" s="503"/>
      <c r="D25" s="503"/>
      <c r="E25" s="503"/>
      <c r="F25" s="504"/>
      <c r="G25" s="476"/>
    </row>
    <row r="26" spans="1:7" ht="12.75">
      <c r="A26" s="460" t="s">
        <v>480</v>
      </c>
      <c r="B26" s="460" t="s">
        <v>481</v>
      </c>
      <c r="C26" s="460" t="s">
        <v>482</v>
      </c>
      <c r="D26" s="460" t="s">
        <v>483</v>
      </c>
      <c r="E26" s="460" t="s">
        <v>484</v>
      </c>
      <c r="F26" s="460" t="s">
        <v>485</v>
      </c>
      <c r="G26" s="476"/>
    </row>
    <row r="27" spans="1:7" ht="12.75">
      <c r="A27" s="461">
        <v>6007</v>
      </c>
      <c r="B27" s="461" t="s">
        <v>486</v>
      </c>
      <c r="C27" s="461" t="s">
        <v>487</v>
      </c>
      <c r="D27" s="461" t="s">
        <v>488</v>
      </c>
      <c r="E27" s="461">
        <v>1987</v>
      </c>
      <c r="F27" s="461" t="s">
        <v>489</v>
      </c>
      <c r="G27" s="476"/>
    </row>
    <row r="28" spans="1:7" ht="12.75">
      <c r="A28" s="461">
        <v>6010</v>
      </c>
      <c r="B28" s="461" t="s">
        <v>490</v>
      </c>
      <c r="C28" s="461" t="s">
        <v>487</v>
      </c>
      <c r="D28" s="461" t="s">
        <v>491</v>
      </c>
      <c r="E28" s="461">
        <v>1987</v>
      </c>
      <c r="F28" s="461" t="s">
        <v>489</v>
      </c>
      <c r="G28" s="476"/>
    </row>
    <row r="29" spans="1:7" ht="12.75">
      <c r="A29" s="461">
        <v>6011</v>
      </c>
      <c r="B29" s="461" t="s">
        <v>490</v>
      </c>
      <c r="C29" s="461" t="s">
        <v>487</v>
      </c>
      <c r="D29" s="461" t="s">
        <v>491</v>
      </c>
      <c r="E29" s="461">
        <v>1987</v>
      </c>
      <c r="F29" s="461" t="s">
        <v>489</v>
      </c>
      <c r="G29" s="476"/>
    </row>
    <row r="30" spans="1:7" ht="12.75">
      <c r="A30" s="164"/>
      <c r="B30" s="164"/>
      <c r="C30" s="164"/>
      <c r="D30" s="164"/>
      <c r="E30" s="164"/>
      <c r="F30" s="164"/>
      <c r="G30" s="164"/>
    </row>
  </sheetData>
  <mergeCells count="4">
    <mergeCell ref="A1:G2"/>
    <mergeCell ref="A7:G8"/>
    <mergeCell ref="A13:E14"/>
    <mergeCell ref="A24:F25"/>
  </mergeCells>
  <printOptions/>
  <pageMargins left="1.24" right="0.75" top="1.49" bottom="1" header="0.4921259845" footer="0.492125984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E39" sqref="E39"/>
    </sheetView>
  </sheetViews>
  <sheetFormatPr defaultColWidth="9.00390625" defaultRowHeight="12.75"/>
  <cols>
    <col min="1" max="1" width="2.875" style="0" customWidth="1"/>
    <col min="2" max="2" width="39.375" style="0" customWidth="1"/>
    <col min="3" max="5" width="4.75390625" style="0" customWidth="1"/>
    <col min="6" max="6" width="4.75390625" style="0" hidden="1" customWidth="1"/>
    <col min="7" max="8" width="4.75390625" style="0" customWidth="1"/>
    <col min="9" max="9" width="39.375" style="0" customWidth="1"/>
    <col min="10" max="10" width="3.00390625" style="0" customWidth="1"/>
  </cols>
  <sheetData>
    <row r="1" spans="2:9" s="6" customFormat="1" ht="33" customHeight="1">
      <c r="B1" s="163" t="s">
        <v>234</v>
      </c>
      <c r="C1" s="70"/>
      <c r="D1" s="70"/>
      <c r="E1" s="70"/>
      <c r="F1" s="70"/>
      <c r="G1" s="70"/>
      <c r="H1" s="70"/>
      <c r="I1" s="71" t="s">
        <v>47</v>
      </c>
    </row>
    <row r="2" spans="1:9" s="26" customFormat="1" ht="155.25" customHeight="1">
      <c r="A2" s="24"/>
      <c r="B2" s="25" t="s">
        <v>395</v>
      </c>
      <c r="C2" s="33" t="s">
        <v>437</v>
      </c>
      <c r="D2" s="34" t="s">
        <v>52</v>
      </c>
      <c r="E2" s="35" t="s">
        <v>56</v>
      </c>
      <c r="F2" s="36" t="s">
        <v>7</v>
      </c>
      <c r="G2" s="37" t="s">
        <v>58</v>
      </c>
      <c r="H2" s="38" t="s">
        <v>51</v>
      </c>
      <c r="I2" s="72"/>
    </row>
    <row r="3" spans="1:11" ht="15">
      <c r="A3" s="8"/>
      <c r="B3" s="9"/>
      <c r="E3" s="7"/>
      <c r="F3" s="79"/>
      <c r="G3" s="79"/>
      <c r="H3" s="79"/>
      <c r="I3" s="78"/>
      <c r="J3" s="9"/>
      <c r="K3" s="9"/>
    </row>
    <row r="4" spans="1:11" ht="15">
      <c r="A4" s="8"/>
      <c r="B4" s="10" t="s">
        <v>9</v>
      </c>
      <c r="C4" s="27" t="s">
        <v>48</v>
      </c>
      <c r="D4" s="28" t="s">
        <v>55</v>
      </c>
      <c r="E4" s="29" t="s">
        <v>59</v>
      </c>
      <c r="F4" s="30" t="s">
        <v>10</v>
      </c>
      <c r="G4" s="31" t="s">
        <v>57</v>
      </c>
      <c r="H4" s="32" t="s">
        <v>2</v>
      </c>
      <c r="I4" s="3" t="s">
        <v>8</v>
      </c>
      <c r="J4" s="9"/>
      <c r="K4" s="9"/>
    </row>
    <row r="5" spans="1:11" ht="14.25">
      <c r="A5" s="8" t="s">
        <v>11</v>
      </c>
      <c r="B5" s="4"/>
      <c r="C5" s="56"/>
      <c r="D5" s="56"/>
      <c r="E5" s="56"/>
      <c r="F5" s="56"/>
      <c r="G5" s="56"/>
      <c r="H5" s="56"/>
      <c r="I5" s="42"/>
      <c r="J5" s="9"/>
      <c r="K5" s="9"/>
    </row>
    <row r="6" spans="1:11" ht="14.25">
      <c r="A6" s="8"/>
      <c r="B6" s="11" t="s">
        <v>12</v>
      </c>
      <c r="C6" s="58" t="s">
        <v>4</v>
      </c>
      <c r="D6" s="58" t="s">
        <v>4</v>
      </c>
      <c r="E6" s="57" t="s">
        <v>1</v>
      </c>
      <c r="F6" s="57" t="s">
        <v>1</v>
      </c>
      <c r="G6" s="57" t="s">
        <v>1</v>
      </c>
      <c r="H6" s="57" t="s">
        <v>1</v>
      </c>
      <c r="I6" s="73"/>
      <c r="J6" s="9"/>
      <c r="K6" s="9"/>
    </row>
    <row r="7" spans="1:11" ht="14.25">
      <c r="A7" s="8"/>
      <c r="B7" s="11" t="s">
        <v>13</v>
      </c>
      <c r="C7" s="57" t="s">
        <v>1</v>
      </c>
      <c r="D7" s="58" t="s">
        <v>4</v>
      </c>
      <c r="E7" s="57" t="s">
        <v>1</v>
      </c>
      <c r="F7" s="53" t="s">
        <v>14</v>
      </c>
      <c r="G7" s="53" t="s">
        <v>14</v>
      </c>
      <c r="H7" s="53" t="s">
        <v>14</v>
      </c>
      <c r="I7" s="73"/>
      <c r="J7" s="9"/>
      <c r="K7" s="9"/>
    </row>
    <row r="8" spans="1:11" ht="14.25">
      <c r="A8" s="15" t="s">
        <v>15</v>
      </c>
      <c r="B8" s="5"/>
      <c r="C8" s="56"/>
      <c r="D8" s="56"/>
      <c r="E8" s="56"/>
      <c r="F8" s="56"/>
      <c r="G8" s="56"/>
      <c r="H8" s="56"/>
      <c r="I8" s="73"/>
      <c r="J8" s="9"/>
      <c r="K8" s="9"/>
    </row>
    <row r="9" spans="1:11" ht="14.25">
      <c r="A9" s="8"/>
      <c r="B9" s="11" t="s">
        <v>16</v>
      </c>
      <c r="C9" s="53" t="s">
        <v>14</v>
      </c>
      <c r="D9" s="57" t="s">
        <v>1</v>
      </c>
      <c r="E9" s="57" t="s">
        <v>1</v>
      </c>
      <c r="F9" s="53" t="s">
        <v>14</v>
      </c>
      <c r="G9" s="53" t="s">
        <v>14</v>
      </c>
      <c r="H9" s="53" t="s">
        <v>14</v>
      </c>
      <c r="I9" s="16"/>
      <c r="J9" s="165"/>
      <c r="K9" s="9"/>
    </row>
    <row r="10" spans="1:11" ht="14.25">
      <c r="A10" s="8"/>
      <c r="B10" s="11" t="s">
        <v>17</v>
      </c>
      <c r="C10" s="53" t="s">
        <v>14</v>
      </c>
      <c r="D10" s="58" t="s">
        <v>4</v>
      </c>
      <c r="E10" s="58" t="s">
        <v>4</v>
      </c>
      <c r="F10" s="53" t="s">
        <v>14</v>
      </c>
      <c r="G10" s="53" t="s">
        <v>14</v>
      </c>
      <c r="H10" s="53" t="s">
        <v>14</v>
      </c>
      <c r="I10" s="73"/>
      <c r="J10" s="9"/>
      <c r="K10" s="9"/>
    </row>
    <row r="11" spans="1:10" ht="14.25">
      <c r="A11" s="8"/>
      <c r="B11" s="11" t="s">
        <v>18</v>
      </c>
      <c r="C11" s="53" t="s">
        <v>14</v>
      </c>
      <c r="D11" s="54" t="s">
        <v>157</v>
      </c>
      <c r="E11" s="54" t="s">
        <v>157</v>
      </c>
      <c r="F11" s="53" t="s">
        <v>14</v>
      </c>
      <c r="G11" s="53" t="s">
        <v>14</v>
      </c>
      <c r="H11" s="53" t="s">
        <v>14</v>
      </c>
      <c r="I11" s="74" t="s">
        <v>241</v>
      </c>
      <c r="J11" s="9"/>
    </row>
    <row r="12" spans="1:10" ht="14.25">
      <c r="A12" s="8"/>
      <c r="B12" s="11" t="s">
        <v>19</v>
      </c>
      <c r="C12" s="53" t="s">
        <v>14</v>
      </c>
      <c r="D12" s="57" t="s">
        <v>1</v>
      </c>
      <c r="E12" s="54" t="s">
        <v>242</v>
      </c>
      <c r="F12" s="53" t="s">
        <v>14</v>
      </c>
      <c r="G12" s="53" t="s">
        <v>14</v>
      </c>
      <c r="H12" s="53" t="s">
        <v>14</v>
      </c>
      <c r="I12" s="73" t="s">
        <v>243</v>
      </c>
      <c r="J12" s="9"/>
    </row>
    <row r="13" spans="1:10" ht="14.25">
      <c r="A13" s="8"/>
      <c r="B13" s="11" t="s">
        <v>438</v>
      </c>
      <c r="C13" s="58" t="s">
        <v>4</v>
      </c>
      <c r="D13" s="53" t="s">
        <v>14</v>
      </c>
      <c r="E13" s="53" t="s">
        <v>14</v>
      </c>
      <c r="F13" s="53" t="s">
        <v>14</v>
      </c>
      <c r="G13" s="53" t="s">
        <v>14</v>
      </c>
      <c r="H13" s="53" t="s">
        <v>14</v>
      </c>
      <c r="I13" s="73"/>
      <c r="J13" s="9"/>
    </row>
    <row r="14" spans="1:11" ht="14.25">
      <c r="A14" s="8"/>
      <c r="B14" s="11" t="s">
        <v>20</v>
      </c>
      <c r="C14" s="53" t="s">
        <v>14</v>
      </c>
      <c r="D14" s="57" t="s">
        <v>1</v>
      </c>
      <c r="E14" s="58" t="s">
        <v>4</v>
      </c>
      <c r="F14" s="53" t="s">
        <v>21</v>
      </c>
      <c r="G14" s="53" t="s">
        <v>14</v>
      </c>
      <c r="H14" s="53" t="s">
        <v>14</v>
      </c>
      <c r="I14" s="75"/>
      <c r="J14" s="9"/>
      <c r="K14" s="16"/>
    </row>
    <row r="15" spans="1:11" ht="14.25">
      <c r="A15" s="8" t="s">
        <v>22</v>
      </c>
      <c r="B15" s="17"/>
      <c r="C15" s="56"/>
      <c r="D15" s="56"/>
      <c r="E15" s="56"/>
      <c r="F15" s="56"/>
      <c r="G15" s="56"/>
      <c r="H15" s="56"/>
      <c r="I15" s="73"/>
      <c r="J15" s="9"/>
      <c r="K15" s="9"/>
    </row>
    <row r="16" spans="1:10" ht="14.25">
      <c r="A16" s="8"/>
      <c r="B16" s="18" t="s">
        <v>23</v>
      </c>
      <c r="C16" s="53" t="s">
        <v>14</v>
      </c>
      <c r="D16" s="57" t="s">
        <v>1</v>
      </c>
      <c r="E16" s="58" t="s">
        <v>4</v>
      </c>
      <c r="F16" s="53" t="s">
        <v>49</v>
      </c>
      <c r="G16" s="54" t="s">
        <v>239</v>
      </c>
      <c r="H16" s="54" t="s">
        <v>239</v>
      </c>
      <c r="I16" s="76" t="s">
        <v>244</v>
      </c>
      <c r="J16" s="9"/>
    </row>
    <row r="17" spans="1:11" ht="14.25">
      <c r="A17" s="8"/>
      <c r="B17" s="11" t="s">
        <v>24</v>
      </c>
      <c r="C17" s="53" t="s">
        <v>14</v>
      </c>
      <c r="D17" s="57" t="s">
        <v>1</v>
      </c>
      <c r="E17" s="58" t="s">
        <v>4</v>
      </c>
      <c r="F17" s="53" t="s">
        <v>14</v>
      </c>
      <c r="G17" s="53" t="s">
        <v>14</v>
      </c>
      <c r="H17" s="53" t="s">
        <v>14</v>
      </c>
      <c r="I17" s="73"/>
      <c r="J17" s="9"/>
      <c r="K17" s="9"/>
    </row>
    <row r="18" spans="1:11" ht="14.25">
      <c r="A18" s="8"/>
      <c r="B18" s="18" t="s">
        <v>25</v>
      </c>
      <c r="C18" s="53" t="s">
        <v>14</v>
      </c>
      <c r="D18" s="57" t="s">
        <v>1</v>
      </c>
      <c r="E18" s="57" t="s">
        <v>1</v>
      </c>
      <c r="F18" s="53" t="s">
        <v>14</v>
      </c>
      <c r="G18" s="53" t="s">
        <v>14</v>
      </c>
      <c r="H18" s="53" t="s">
        <v>14</v>
      </c>
      <c r="I18" s="73"/>
      <c r="J18" s="9"/>
      <c r="K18" s="9"/>
    </row>
    <row r="19" spans="1:11" ht="14.25">
      <c r="A19" s="8"/>
      <c r="B19" s="11" t="s">
        <v>26</v>
      </c>
      <c r="C19" s="53" t="s">
        <v>14</v>
      </c>
      <c r="D19" s="57" t="s">
        <v>1</v>
      </c>
      <c r="E19" s="53" t="s">
        <v>14</v>
      </c>
      <c r="F19" s="53" t="s">
        <v>14</v>
      </c>
      <c r="G19" s="53" t="s">
        <v>14</v>
      </c>
      <c r="H19" s="53" t="s">
        <v>14</v>
      </c>
      <c r="I19" s="73" t="s">
        <v>240</v>
      </c>
      <c r="J19" s="9"/>
      <c r="K19" s="9"/>
    </row>
    <row r="20" spans="1:11" ht="14.25">
      <c r="A20" s="8"/>
      <c r="B20" s="18" t="s">
        <v>27</v>
      </c>
      <c r="C20" s="53" t="s">
        <v>14</v>
      </c>
      <c r="D20" s="57" t="s">
        <v>1</v>
      </c>
      <c r="E20" s="58" t="s">
        <v>4</v>
      </c>
      <c r="F20" s="53" t="s">
        <v>14</v>
      </c>
      <c r="G20" s="53" t="s">
        <v>14</v>
      </c>
      <c r="H20" s="53" t="s">
        <v>14</v>
      </c>
      <c r="I20" s="73"/>
      <c r="J20" s="9"/>
      <c r="K20" s="9"/>
    </row>
    <row r="21" spans="1:11" ht="14.25">
      <c r="A21" s="8"/>
      <c r="B21" s="11" t="s">
        <v>28</v>
      </c>
      <c r="C21" s="53" t="s">
        <v>14</v>
      </c>
      <c r="D21" s="57" t="s">
        <v>1</v>
      </c>
      <c r="E21" s="58" t="s">
        <v>4</v>
      </c>
      <c r="F21" s="57" t="s">
        <v>1</v>
      </c>
      <c r="G21" s="53" t="s">
        <v>14</v>
      </c>
      <c r="H21" s="57" t="s">
        <v>1</v>
      </c>
      <c r="I21" s="73" t="s">
        <v>29</v>
      </c>
      <c r="J21" s="9"/>
      <c r="K21" s="12"/>
    </row>
    <row r="22" spans="1:11" ht="14.25">
      <c r="A22" s="8"/>
      <c r="B22" s="11" t="s">
        <v>53</v>
      </c>
      <c r="C22" s="53" t="s">
        <v>14</v>
      </c>
      <c r="D22" s="57" t="s">
        <v>1</v>
      </c>
      <c r="E22" s="58" t="s">
        <v>4</v>
      </c>
      <c r="F22" s="57" t="s">
        <v>1</v>
      </c>
      <c r="G22" s="57" t="s">
        <v>1</v>
      </c>
      <c r="H22" s="57" t="s">
        <v>1</v>
      </c>
      <c r="I22" s="73" t="s">
        <v>30</v>
      </c>
      <c r="J22" s="9"/>
      <c r="K22" s="13"/>
    </row>
    <row r="23" spans="1:11" ht="15">
      <c r="A23" s="8"/>
      <c r="B23" s="11" t="s">
        <v>31</v>
      </c>
      <c r="C23" s="53" t="s">
        <v>14</v>
      </c>
      <c r="D23" s="53" t="s">
        <v>14</v>
      </c>
      <c r="E23" s="57" t="s">
        <v>1</v>
      </c>
      <c r="F23" s="57" t="s">
        <v>1</v>
      </c>
      <c r="G23" s="57" t="s">
        <v>1</v>
      </c>
      <c r="H23" s="57" t="s">
        <v>1</v>
      </c>
      <c r="I23" s="73"/>
      <c r="J23" s="9"/>
      <c r="K23" s="14"/>
    </row>
    <row r="24" spans="1:10" ht="14.25">
      <c r="A24" s="8"/>
      <c r="B24" s="11" t="s">
        <v>32</v>
      </c>
      <c r="C24" s="53" t="s">
        <v>14</v>
      </c>
      <c r="D24" s="57" t="s">
        <v>1</v>
      </c>
      <c r="E24" s="57" t="s">
        <v>1</v>
      </c>
      <c r="F24" s="57" t="s">
        <v>1</v>
      </c>
      <c r="G24" s="57" t="s">
        <v>1</v>
      </c>
      <c r="H24" s="58" t="s">
        <v>4</v>
      </c>
      <c r="I24" s="73"/>
      <c r="J24" s="9"/>
    </row>
    <row r="25" spans="1:11" ht="14.25">
      <c r="A25" s="8"/>
      <c r="B25" s="11" t="s">
        <v>33</v>
      </c>
      <c r="C25" s="53" t="s">
        <v>14</v>
      </c>
      <c r="D25" s="53" t="s">
        <v>14</v>
      </c>
      <c r="E25" s="53" t="s">
        <v>14</v>
      </c>
      <c r="F25" s="58" t="s">
        <v>4</v>
      </c>
      <c r="G25" s="58" t="s">
        <v>4</v>
      </c>
      <c r="H25" s="58" t="s">
        <v>4</v>
      </c>
      <c r="I25" s="73"/>
      <c r="J25" s="9"/>
      <c r="K25" s="9"/>
    </row>
    <row r="26" spans="1:11" ht="14.25">
      <c r="A26" s="8" t="s">
        <v>34</v>
      </c>
      <c r="B26" s="17"/>
      <c r="C26" s="56"/>
      <c r="D26" s="56"/>
      <c r="E26" s="56"/>
      <c r="F26" s="56"/>
      <c r="G26" s="56"/>
      <c r="H26" s="56"/>
      <c r="I26" s="73"/>
      <c r="J26" s="9"/>
      <c r="K26" s="9"/>
    </row>
    <row r="27" spans="1:9" ht="14.25">
      <c r="A27" s="8"/>
      <c r="B27" s="11" t="s">
        <v>35</v>
      </c>
      <c r="C27" s="53" t="s">
        <v>14</v>
      </c>
      <c r="D27" s="57" t="s">
        <v>1</v>
      </c>
      <c r="E27" s="58" t="s">
        <v>4</v>
      </c>
      <c r="F27" s="53" t="s">
        <v>14</v>
      </c>
      <c r="G27" s="53" t="s">
        <v>14</v>
      </c>
      <c r="H27" s="53" t="s">
        <v>14</v>
      </c>
      <c r="I27" s="73" t="s">
        <v>245</v>
      </c>
    </row>
    <row r="28" spans="1:11" ht="14.25">
      <c r="A28" s="8"/>
      <c r="B28" s="11" t="s">
        <v>36</v>
      </c>
      <c r="C28" s="53" t="s">
        <v>14</v>
      </c>
      <c r="D28" s="57" t="s">
        <v>1</v>
      </c>
      <c r="E28" s="57" t="s">
        <v>1</v>
      </c>
      <c r="F28" s="57" t="s">
        <v>1</v>
      </c>
      <c r="G28" s="57" t="s">
        <v>1</v>
      </c>
      <c r="H28" s="58" t="s">
        <v>4</v>
      </c>
      <c r="I28" s="73" t="s">
        <v>37</v>
      </c>
      <c r="J28" s="9"/>
      <c r="K28" s="9"/>
    </row>
    <row r="29" spans="1:11" ht="14.25">
      <c r="A29" s="8"/>
      <c r="B29" s="11" t="s">
        <v>54</v>
      </c>
      <c r="C29" s="53" t="s">
        <v>14</v>
      </c>
      <c r="D29" s="53" t="s">
        <v>14</v>
      </c>
      <c r="E29" s="53" t="s">
        <v>14</v>
      </c>
      <c r="F29" s="57" t="s">
        <v>1</v>
      </c>
      <c r="G29" s="57" t="s">
        <v>1</v>
      </c>
      <c r="H29" s="58" t="s">
        <v>4</v>
      </c>
      <c r="I29" s="73" t="s">
        <v>38</v>
      </c>
      <c r="J29" s="9"/>
      <c r="K29" s="9"/>
    </row>
    <row r="30" spans="1:11" ht="14.25">
      <c r="A30" s="8"/>
      <c r="B30" s="11" t="s">
        <v>39</v>
      </c>
      <c r="C30" s="53" t="s">
        <v>14</v>
      </c>
      <c r="D30" s="57" t="s">
        <v>1</v>
      </c>
      <c r="E30" s="57" t="s">
        <v>1</v>
      </c>
      <c r="F30" s="57" t="s">
        <v>1</v>
      </c>
      <c r="G30" s="57" t="s">
        <v>1</v>
      </c>
      <c r="H30" s="58" t="s">
        <v>4</v>
      </c>
      <c r="I30" s="73"/>
      <c r="J30" s="9"/>
      <c r="K30" s="9"/>
    </row>
    <row r="31" spans="1:11" ht="14.25">
      <c r="A31" s="8"/>
      <c r="B31" s="11" t="s">
        <v>40</v>
      </c>
      <c r="C31" s="53" t="s">
        <v>14</v>
      </c>
      <c r="D31" s="53" t="s">
        <v>14</v>
      </c>
      <c r="E31" s="53" t="s">
        <v>14</v>
      </c>
      <c r="F31" s="57" t="s">
        <v>1</v>
      </c>
      <c r="G31" s="57" t="s">
        <v>1</v>
      </c>
      <c r="H31" s="58" t="s">
        <v>4</v>
      </c>
      <c r="I31" s="73" t="s">
        <v>41</v>
      </c>
      <c r="J31" s="9"/>
      <c r="K31" s="9"/>
    </row>
    <row r="32" spans="1:11" ht="14.25">
      <c r="A32" s="8" t="s">
        <v>5</v>
      </c>
      <c r="B32" s="11"/>
      <c r="C32" s="56"/>
      <c r="D32" s="56"/>
      <c r="E32" s="56"/>
      <c r="F32" s="56"/>
      <c r="G32" s="56"/>
      <c r="H32" s="56"/>
      <c r="I32" s="73"/>
      <c r="J32" s="9"/>
      <c r="K32" s="9"/>
    </row>
    <row r="33" spans="1:11" ht="14.25">
      <c r="A33" s="8"/>
      <c r="B33" s="11" t="s">
        <v>42</v>
      </c>
      <c r="C33" s="53" t="s">
        <v>14</v>
      </c>
      <c r="D33" s="53" t="s">
        <v>14</v>
      </c>
      <c r="E33" s="53" t="s">
        <v>14</v>
      </c>
      <c r="F33" s="58" t="s">
        <v>4</v>
      </c>
      <c r="G33" s="57" t="s">
        <v>1</v>
      </c>
      <c r="H33" s="58" t="s">
        <v>4</v>
      </c>
      <c r="I33" s="73"/>
      <c r="J33" s="9"/>
      <c r="K33" s="9"/>
    </row>
    <row r="34" spans="1:11" ht="14.25">
      <c r="A34" s="8"/>
      <c r="B34" s="11" t="s">
        <v>43</v>
      </c>
      <c r="C34" s="53" t="s">
        <v>14</v>
      </c>
      <c r="D34" s="53" t="s">
        <v>14</v>
      </c>
      <c r="E34" s="53" t="s">
        <v>14</v>
      </c>
      <c r="F34" s="57" t="s">
        <v>1</v>
      </c>
      <c r="G34" s="58" t="s">
        <v>4</v>
      </c>
      <c r="H34" s="54" t="s">
        <v>247</v>
      </c>
      <c r="I34" s="76" t="s">
        <v>246</v>
      </c>
      <c r="J34" s="9"/>
      <c r="K34" s="9"/>
    </row>
    <row r="35" spans="1:11" ht="14.25">
      <c r="A35" s="8"/>
      <c r="B35" s="19" t="s">
        <v>248</v>
      </c>
      <c r="C35" s="53" t="s">
        <v>14</v>
      </c>
      <c r="D35" s="53" t="s">
        <v>14</v>
      </c>
      <c r="E35" s="53" t="s">
        <v>14</v>
      </c>
      <c r="F35" s="57" t="s">
        <v>1</v>
      </c>
      <c r="G35" s="57" t="s">
        <v>1</v>
      </c>
      <c r="H35" s="58" t="s">
        <v>4</v>
      </c>
      <c r="I35" s="77"/>
      <c r="J35" s="9"/>
      <c r="K35" s="9"/>
    </row>
    <row r="36" spans="1:11" ht="14.25">
      <c r="A36" s="8"/>
      <c r="B36" s="20"/>
      <c r="C36" s="59"/>
      <c r="D36" s="59"/>
      <c r="E36" s="59"/>
      <c r="F36" s="59"/>
      <c r="G36" s="59"/>
      <c r="H36" s="59"/>
      <c r="I36" s="21"/>
      <c r="J36" s="9"/>
      <c r="K36" s="9"/>
    </row>
    <row r="37" spans="1:11" ht="15">
      <c r="A37" s="8"/>
      <c r="B37" s="22" t="s">
        <v>44</v>
      </c>
      <c r="C37" s="60" t="s">
        <v>4</v>
      </c>
      <c r="D37" s="61" t="s">
        <v>396</v>
      </c>
      <c r="E37" s="62"/>
      <c r="F37" s="63"/>
      <c r="G37" s="63"/>
      <c r="H37" s="63"/>
      <c r="I37" s="23"/>
      <c r="J37" s="9"/>
      <c r="K37" s="9"/>
    </row>
    <row r="38" spans="1:11" ht="15">
      <c r="A38" s="8"/>
      <c r="B38" s="22"/>
      <c r="C38" s="64" t="s">
        <v>1</v>
      </c>
      <c r="D38" s="61" t="s">
        <v>45</v>
      </c>
      <c r="E38" s="65"/>
      <c r="F38" s="66"/>
      <c r="G38" s="67"/>
      <c r="H38" s="67"/>
      <c r="I38" s="23"/>
      <c r="J38" s="9"/>
      <c r="K38" s="9"/>
    </row>
    <row r="39" spans="1:11" ht="15">
      <c r="A39" s="8"/>
      <c r="B39" s="22"/>
      <c r="C39" s="68" t="s">
        <v>14</v>
      </c>
      <c r="D39" s="61" t="s">
        <v>46</v>
      </c>
      <c r="E39" s="65"/>
      <c r="F39" s="66"/>
      <c r="G39" s="67"/>
      <c r="H39" s="67"/>
      <c r="I39" s="432" t="s">
        <v>398</v>
      </c>
      <c r="J39" s="9"/>
      <c r="K39" s="9"/>
    </row>
    <row r="40" spans="1:11" ht="15">
      <c r="A40" s="8"/>
      <c r="B40" s="22"/>
      <c r="C40" s="66"/>
      <c r="D40" s="69"/>
      <c r="E40" s="65"/>
      <c r="F40" s="66"/>
      <c r="G40" s="67"/>
      <c r="H40" s="67"/>
      <c r="I40" s="23"/>
      <c r="J40" s="9"/>
      <c r="K40" s="9"/>
    </row>
    <row r="41" spans="1:11" ht="14.25">
      <c r="A41" s="8"/>
      <c r="B41" s="9"/>
      <c r="C41" s="9"/>
      <c r="D41" s="9"/>
      <c r="E41" s="9"/>
      <c r="F41" s="9"/>
      <c r="G41" s="9"/>
      <c r="H41" s="9"/>
      <c r="I41" s="2"/>
      <c r="J41" s="9"/>
      <c r="K41" s="9"/>
    </row>
    <row r="42" spans="1:11" ht="14.25">
      <c r="A42" s="8"/>
      <c r="B42" s="9"/>
      <c r="C42" s="9"/>
      <c r="D42" s="9"/>
      <c r="E42" s="9"/>
      <c r="F42" s="9"/>
      <c r="G42" s="9"/>
      <c r="H42" s="9"/>
      <c r="I42" s="2"/>
      <c r="J42" s="9"/>
      <c r="K42" s="9"/>
    </row>
    <row r="43" spans="1:9" ht="14.25">
      <c r="A43" s="8"/>
      <c r="I43" s="2"/>
    </row>
  </sheetData>
  <printOptions gridLines="1" horizontalCentered="1" verticalCentered="1"/>
  <pageMargins left="0.7874015748031497" right="0.31496062992125984" top="0.7874015748031497" bottom="0.5905511811023623" header="0.5118110236220472" footer="0.5118110236220472"/>
  <pageSetup fitToHeight="1" fitToWidth="1" horizontalDpi="300" verticalDpi="300" orientation="portrait" paperSize="9" scale="88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pane ySplit="3" topLeftCell="BM41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9.00390625" style="87" customWidth="1"/>
    <col min="2" max="2" width="31.00390625" style="147" customWidth="1"/>
    <col min="3" max="3" width="10.375" style="87" customWidth="1"/>
    <col min="4" max="4" width="8.125" style="89" customWidth="1"/>
    <col min="5" max="5" width="14.25390625" style="89" customWidth="1"/>
    <col min="6" max="6" width="14.375" style="0" customWidth="1"/>
    <col min="7" max="7" width="10.875" style="0" customWidth="1"/>
    <col min="8" max="8" width="2.00390625" style="0" customWidth="1"/>
  </cols>
  <sheetData>
    <row r="1" spans="1:7" ht="18">
      <c r="A1" s="507" t="s">
        <v>394</v>
      </c>
      <c r="F1" s="185" t="s">
        <v>400</v>
      </c>
      <c r="G1" s="432" t="s">
        <v>401</v>
      </c>
    </row>
    <row r="2" spans="2:6" ht="17.25" customHeight="1">
      <c r="B2" s="148"/>
      <c r="E2" s="99" t="s">
        <v>494</v>
      </c>
      <c r="F2" s="101"/>
    </row>
    <row r="3" spans="1:6" ht="39.75" customHeight="1">
      <c r="A3" s="86" t="s">
        <v>166</v>
      </c>
      <c r="B3" s="86" t="s">
        <v>204</v>
      </c>
      <c r="C3" s="86" t="s">
        <v>167</v>
      </c>
      <c r="D3" s="96" t="s">
        <v>205</v>
      </c>
      <c r="E3" s="100" t="s">
        <v>495</v>
      </c>
      <c r="F3" s="96" t="s">
        <v>496</v>
      </c>
    </row>
    <row r="4" spans="1:6" ht="12.75">
      <c r="A4" s="143" t="s">
        <v>196</v>
      </c>
      <c r="B4" s="162" t="s">
        <v>492</v>
      </c>
      <c r="C4" s="140" t="s">
        <v>173</v>
      </c>
      <c r="D4" s="176">
        <v>2.031</v>
      </c>
      <c r="E4" s="159">
        <v>0</v>
      </c>
      <c r="F4" s="160"/>
    </row>
    <row r="5" spans="1:6" ht="12.75">
      <c r="A5" s="87" t="s">
        <v>162</v>
      </c>
      <c r="B5" s="149"/>
      <c r="C5" s="140" t="s">
        <v>172</v>
      </c>
      <c r="D5" s="176">
        <v>0.754</v>
      </c>
      <c r="E5" s="157"/>
      <c r="F5" s="158">
        <v>7</v>
      </c>
    </row>
    <row r="6" spans="1:6" ht="12.75">
      <c r="A6" s="87" t="s">
        <v>387</v>
      </c>
      <c r="B6" s="397"/>
      <c r="C6" s="140" t="s">
        <v>172</v>
      </c>
      <c r="D6" s="157">
        <v>0.1592</v>
      </c>
      <c r="E6" s="157"/>
      <c r="F6" s="158">
        <v>1</v>
      </c>
    </row>
    <row r="7" spans="1:6" ht="12.75">
      <c r="A7" s="87" t="s">
        <v>436</v>
      </c>
      <c r="B7" s="397"/>
      <c r="C7" s="140" t="s">
        <v>493</v>
      </c>
      <c r="D7" s="157">
        <v>1.09</v>
      </c>
      <c r="E7" s="157"/>
      <c r="F7" s="478" t="s">
        <v>497</v>
      </c>
    </row>
    <row r="8" spans="1:6" ht="12.75">
      <c r="A8" s="87" t="s">
        <v>433</v>
      </c>
      <c r="B8" s="397"/>
      <c r="C8" s="140" t="s">
        <v>172</v>
      </c>
      <c r="D8" s="157">
        <v>0.5716</v>
      </c>
      <c r="E8" s="159">
        <v>3</v>
      </c>
      <c r="F8" s="158"/>
    </row>
    <row r="9" spans="1:6" ht="12.75">
      <c r="A9" s="142" t="s">
        <v>207</v>
      </c>
      <c r="B9" s="154" t="s">
        <v>169</v>
      </c>
      <c r="C9" s="139" t="s">
        <v>173</v>
      </c>
      <c r="D9" s="178">
        <v>0.2233</v>
      </c>
      <c r="E9" s="155">
        <v>6</v>
      </c>
      <c r="F9" s="156"/>
    </row>
    <row r="10" spans="1:6" ht="12.75">
      <c r="A10" s="143" t="s">
        <v>195</v>
      </c>
      <c r="B10" s="149"/>
      <c r="C10" s="140" t="s">
        <v>173</v>
      </c>
      <c r="D10" s="176">
        <v>2.1485</v>
      </c>
      <c r="E10" s="159">
        <v>2</v>
      </c>
      <c r="F10" s="160"/>
    </row>
    <row r="11" spans="1:6" ht="12.75">
      <c r="A11" s="143" t="s">
        <v>198</v>
      </c>
      <c r="B11" s="149"/>
      <c r="C11" s="140" t="s">
        <v>173</v>
      </c>
      <c r="D11" s="176">
        <v>1.571</v>
      </c>
      <c r="E11" s="159">
        <v>0</v>
      </c>
      <c r="F11" s="160"/>
    </row>
    <row r="12" spans="1:6" ht="12.75">
      <c r="A12" s="398" t="s">
        <v>199</v>
      </c>
      <c r="B12" s="149"/>
      <c r="C12" s="140" t="s">
        <v>173</v>
      </c>
      <c r="D12" s="176">
        <v>0.8471</v>
      </c>
      <c r="E12" s="159">
        <v>0</v>
      </c>
      <c r="F12" s="160"/>
    </row>
    <row r="13" spans="1:6" ht="12.75">
      <c r="A13" s="143" t="s">
        <v>200</v>
      </c>
      <c r="B13" s="149"/>
      <c r="C13" s="140" t="s">
        <v>173</v>
      </c>
      <c r="D13" s="176">
        <v>0.0922</v>
      </c>
      <c r="E13" s="159">
        <v>0</v>
      </c>
      <c r="F13" s="160"/>
    </row>
    <row r="14" spans="1:6" ht="12.75">
      <c r="A14" s="143" t="s">
        <v>308</v>
      </c>
      <c r="B14" s="149"/>
      <c r="C14" s="140" t="s">
        <v>173</v>
      </c>
      <c r="D14" s="176">
        <v>0.088</v>
      </c>
      <c r="E14" s="159">
        <v>0</v>
      </c>
      <c r="F14" s="160"/>
    </row>
    <row r="15" spans="1:6" ht="12.75">
      <c r="A15" s="143" t="s">
        <v>313</v>
      </c>
      <c r="B15" s="149"/>
      <c r="C15" s="140" t="s">
        <v>173</v>
      </c>
      <c r="D15" s="176">
        <v>0.26</v>
      </c>
      <c r="E15" s="159">
        <v>0</v>
      </c>
      <c r="F15" s="160"/>
    </row>
    <row r="16" spans="1:6" ht="12.75">
      <c r="A16" s="143" t="s">
        <v>163</v>
      </c>
      <c r="B16" s="149"/>
      <c r="C16" s="140" t="s">
        <v>172</v>
      </c>
      <c r="D16" s="176">
        <v>0.152</v>
      </c>
      <c r="E16" s="194">
        <v>1</v>
      </c>
      <c r="F16" s="160"/>
    </row>
    <row r="17" spans="1:6" ht="12.75">
      <c r="A17" s="143" t="s">
        <v>164</v>
      </c>
      <c r="B17" s="149"/>
      <c r="C17" s="140" t="s">
        <v>172</v>
      </c>
      <c r="D17" s="176">
        <v>0.0769</v>
      </c>
      <c r="E17" s="194">
        <f>ROUND(D17*10000/1000,0)</f>
        <v>1</v>
      </c>
      <c r="F17" s="160"/>
    </row>
    <row r="18" spans="1:6" ht="12.75">
      <c r="A18" s="143" t="s">
        <v>165</v>
      </c>
      <c r="B18" s="149"/>
      <c r="C18" s="140" t="s">
        <v>172</v>
      </c>
      <c r="D18" s="176">
        <v>0.8599</v>
      </c>
      <c r="E18" s="159"/>
      <c r="F18" s="158">
        <v>3</v>
      </c>
    </row>
    <row r="19" spans="1:6" ht="12.75">
      <c r="A19" s="143" t="s">
        <v>179</v>
      </c>
      <c r="B19" s="149"/>
      <c r="C19" s="140" t="s">
        <v>172</v>
      </c>
      <c r="D19" s="176">
        <v>1.72</v>
      </c>
      <c r="E19" s="159"/>
      <c r="F19" s="158">
        <f>ROUND(D19*10000/1000,0)</f>
        <v>17</v>
      </c>
    </row>
    <row r="20" spans="1:6" ht="12.75">
      <c r="A20" s="143" t="s">
        <v>314</v>
      </c>
      <c r="B20" s="149"/>
      <c r="C20" s="140" t="s">
        <v>173</v>
      </c>
      <c r="D20" s="176">
        <v>2.1699</v>
      </c>
      <c r="E20" s="159">
        <v>0</v>
      </c>
      <c r="F20" s="160"/>
    </row>
    <row r="21" spans="1:6" ht="12.75">
      <c r="A21" s="143" t="s">
        <v>201</v>
      </c>
      <c r="B21" s="149"/>
      <c r="C21" s="140" t="s">
        <v>173</v>
      </c>
      <c r="D21" s="176">
        <v>1.5138</v>
      </c>
      <c r="E21" s="159">
        <v>3</v>
      </c>
      <c r="F21" s="160"/>
    </row>
    <row r="22" spans="1:8" ht="12.75">
      <c r="A22" s="143" t="s">
        <v>388</v>
      </c>
      <c r="B22" s="149"/>
      <c r="C22" s="140" t="s">
        <v>390</v>
      </c>
      <c r="D22" s="176">
        <v>0.426</v>
      </c>
      <c r="E22" s="159">
        <v>1</v>
      </c>
      <c r="F22" s="160"/>
      <c r="H22" s="88"/>
    </row>
    <row r="23" spans="1:6" ht="12.75">
      <c r="A23" s="143" t="s">
        <v>180</v>
      </c>
      <c r="B23" s="149"/>
      <c r="C23" s="140" t="s">
        <v>172</v>
      </c>
      <c r="D23" s="176">
        <v>0.4472</v>
      </c>
      <c r="F23" s="158">
        <v>3</v>
      </c>
    </row>
    <row r="24" spans="1:6" ht="12.75">
      <c r="A24" s="143" t="s">
        <v>315</v>
      </c>
      <c r="B24" s="149"/>
      <c r="C24" s="140" t="s">
        <v>172</v>
      </c>
      <c r="D24" s="176">
        <v>0.2716</v>
      </c>
      <c r="E24" s="194">
        <v>1</v>
      </c>
      <c r="F24" s="160"/>
    </row>
    <row r="25" spans="1:7" ht="12.75">
      <c r="A25" s="143" t="s">
        <v>197</v>
      </c>
      <c r="B25" s="174"/>
      <c r="C25" s="140" t="s">
        <v>173</v>
      </c>
      <c r="D25" s="176">
        <v>2.3044</v>
      </c>
      <c r="E25" s="159">
        <v>0</v>
      </c>
      <c r="F25" s="160"/>
      <c r="G25" s="175"/>
    </row>
    <row r="26" spans="1:7" ht="12.75">
      <c r="A26" s="143" t="s">
        <v>389</v>
      </c>
      <c r="B26" s="174"/>
      <c r="C26" s="140" t="s">
        <v>390</v>
      </c>
      <c r="D26" s="176">
        <v>0.4808</v>
      </c>
      <c r="E26" s="159">
        <v>3</v>
      </c>
      <c r="F26" s="160"/>
      <c r="G26" s="175"/>
    </row>
    <row r="27" spans="1:6" ht="12.75">
      <c r="A27" s="143" t="s">
        <v>174</v>
      </c>
      <c r="B27" s="149"/>
      <c r="C27" s="140" t="s">
        <v>172</v>
      </c>
      <c r="D27" s="176">
        <v>0.2842</v>
      </c>
      <c r="E27" s="159">
        <v>1</v>
      </c>
      <c r="F27" s="158">
        <v>1</v>
      </c>
    </row>
    <row r="28" spans="1:6" ht="12.75">
      <c r="A28" s="143" t="s">
        <v>175</v>
      </c>
      <c r="B28" s="149"/>
      <c r="C28" s="140" t="s">
        <v>172</v>
      </c>
      <c r="D28" s="176">
        <v>0.2833</v>
      </c>
      <c r="E28" s="194">
        <v>1</v>
      </c>
      <c r="F28" s="160"/>
    </row>
    <row r="29" spans="1:6" ht="12.75">
      <c r="A29" s="143" t="s">
        <v>176</v>
      </c>
      <c r="B29" s="149"/>
      <c r="C29" s="140" t="s">
        <v>172</v>
      </c>
      <c r="D29" s="176">
        <v>1.0767</v>
      </c>
      <c r="E29" s="159">
        <v>3</v>
      </c>
      <c r="F29" s="158"/>
    </row>
    <row r="30" spans="1:6" ht="12.75">
      <c r="A30" s="143" t="s">
        <v>177</v>
      </c>
      <c r="B30" s="149"/>
      <c r="C30" s="140" t="s">
        <v>172</v>
      </c>
      <c r="D30" s="176">
        <v>0.1077</v>
      </c>
      <c r="E30" s="159">
        <v>1</v>
      </c>
      <c r="F30" s="160"/>
    </row>
    <row r="31" spans="1:6" ht="12.75">
      <c r="A31" s="144" t="s">
        <v>178</v>
      </c>
      <c r="B31" s="150"/>
      <c r="C31" s="141" t="s">
        <v>172</v>
      </c>
      <c r="D31" s="183">
        <v>0.1952</v>
      </c>
      <c r="E31" s="414">
        <f>ROUND(D31*10000/1000,0)</f>
        <v>2</v>
      </c>
      <c r="F31" s="408"/>
    </row>
    <row r="32" spans="1:6" ht="12.75">
      <c r="A32" s="143" t="s">
        <v>393</v>
      </c>
      <c r="B32" s="346" t="s">
        <v>321</v>
      </c>
      <c r="C32" s="140" t="s">
        <v>172</v>
      </c>
      <c r="D32" s="176">
        <v>1.8856</v>
      </c>
      <c r="E32" s="479"/>
      <c r="F32" s="194"/>
    </row>
    <row r="33" spans="1:4" ht="12.75">
      <c r="A33" s="143" t="s">
        <v>392</v>
      </c>
      <c r="B33" s="149"/>
      <c r="C33" s="140" t="s">
        <v>172</v>
      </c>
      <c r="D33" s="177">
        <v>2.682</v>
      </c>
    </row>
    <row r="34" spans="1:4" ht="12.75">
      <c r="A34" s="143" t="s">
        <v>302</v>
      </c>
      <c r="B34" s="153" t="s">
        <v>391</v>
      </c>
      <c r="C34" s="140" t="s">
        <v>172</v>
      </c>
      <c r="D34" s="177">
        <v>0.58</v>
      </c>
    </row>
    <row r="35" spans="1:5" ht="12.75">
      <c r="A35" s="142" t="s">
        <v>202</v>
      </c>
      <c r="B35" s="152" t="s">
        <v>170</v>
      </c>
      <c r="C35" s="139" t="s">
        <v>173</v>
      </c>
      <c r="D35" s="179">
        <v>0.9775</v>
      </c>
      <c r="E35" s="103"/>
    </row>
    <row r="36" spans="1:4" ht="12.75">
      <c r="A36" s="143" t="s">
        <v>181</v>
      </c>
      <c r="B36" s="149"/>
      <c r="C36" s="140" t="s">
        <v>172</v>
      </c>
      <c r="D36" s="177">
        <v>0.803</v>
      </c>
    </row>
    <row r="37" spans="1:4" ht="12.75">
      <c r="A37" s="144" t="s">
        <v>114</v>
      </c>
      <c r="B37" s="150"/>
      <c r="C37" s="141" t="s">
        <v>172</v>
      </c>
      <c r="D37" s="180">
        <v>0.071</v>
      </c>
    </row>
    <row r="38" spans="1:4" ht="12.75">
      <c r="A38" s="143" t="s">
        <v>182</v>
      </c>
      <c r="B38" s="149" t="s">
        <v>5</v>
      </c>
      <c r="C38" s="140" t="s">
        <v>172</v>
      </c>
      <c r="D38" s="177">
        <v>4.307</v>
      </c>
    </row>
    <row r="39" spans="1:4" ht="12.75">
      <c r="A39" s="143" t="s">
        <v>183</v>
      </c>
      <c r="B39" s="149"/>
      <c r="C39" s="140" t="s">
        <v>172</v>
      </c>
      <c r="D39" s="177">
        <v>1.885</v>
      </c>
    </row>
    <row r="40" spans="1:5" ht="12.75">
      <c r="A40" s="187" t="s">
        <v>193</v>
      </c>
      <c r="B40" s="145" t="s">
        <v>168</v>
      </c>
      <c r="C40" s="139" t="s">
        <v>173</v>
      </c>
      <c r="D40" s="179">
        <v>4.2888</v>
      </c>
      <c r="E40" s="103"/>
    </row>
    <row r="41" spans="1:5" ht="12.75">
      <c r="A41" s="186" t="s">
        <v>194</v>
      </c>
      <c r="B41" s="151"/>
      <c r="C41" s="140" t="s">
        <v>173</v>
      </c>
      <c r="D41" s="177">
        <v>2.226</v>
      </c>
      <c r="E41" s="103"/>
    </row>
    <row r="42" spans="1:4" ht="12.75">
      <c r="A42" s="142" t="s">
        <v>184</v>
      </c>
      <c r="B42" s="146" t="s">
        <v>171</v>
      </c>
      <c r="C42" s="139" t="s">
        <v>172</v>
      </c>
      <c r="D42" s="179">
        <v>0.9301</v>
      </c>
    </row>
    <row r="43" spans="1:4" ht="12.75">
      <c r="A43" s="143" t="s">
        <v>185</v>
      </c>
      <c r="B43" s="149"/>
      <c r="C43" s="140" t="s">
        <v>172</v>
      </c>
      <c r="D43" s="177">
        <v>0.4932</v>
      </c>
    </row>
    <row r="44" spans="1:4" ht="12.75">
      <c r="A44" s="143" t="s">
        <v>186</v>
      </c>
      <c r="B44" s="149"/>
      <c r="C44" s="140" t="s">
        <v>172</v>
      </c>
      <c r="D44" s="177">
        <v>0.059</v>
      </c>
    </row>
    <row r="45" spans="1:4" ht="12.75">
      <c r="A45" s="143" t="s">
        <v>187</v>
      </c>
      <c r="B45" s="149"/>
      <c r="C45" s="140" t="s">
        <v>172</v>
      </c>
      <c r="D45" s="177">
        <v>0.6161</v>
      </c>
    </row>
    <row r="46" spans="1:4" ht="12.75">
      <c r="A46" s="143" t="s">
        <v>188</v>
      </c>
      <c r="B46" s="149"/>
      <c r="C46" s="140" t="s">
        <v>167</v>
      </c>
      <c r="D46" s="177">
        <v>0.5383</v>
      </c>
    </row>
    <row r="47" spans="1:4" ht="12.75">
      <c r="A47" s="143" t="s">
        <v>189</v>
      </c>
      <c r="B47" s="149"/>
      <c r="C47" s="140" t="s">
        <v>172</v>
      </c>
      <c r="D47" s="177">
        <v>0.3979</v>
      </c>
    </row>
    <row r="48" spans="1:4" ht="12.75">
      <c r="A48" s="143" t="s">
        <v>190</v>
      </c>
      <c r="B48" s="149"/>
      <c r="C48" s="140" t="s">
        <v>172</v>
      </c>
      <c r="D48" s="177">
        <v>0.478</v>
      </c>
    </row>
    <row r="49" spans="1:4" ht="12.75">
      <c r="A49" s="143" t="s">
        <v>311</v>
      </c>
      <c r="B49" s="149"/>
      <c r="C49" s="140" t="s">
        <v>172</v>
      </c>
      <c r="D49" s="177">
        <v>0.257</v>
      </c>
    </row>
    <row r="50" spans="1:4" ht="12.75">
      <c r="A50" s="143" t="s">
        <v>309</v>
      </c>
      <c r="B50" s="149"/>
      <c r="C50" s="140" t="s">
        <v>172</v>
      </c>
      <c r="D50" s="177">
        <v>0.117</v>
      </c>
    </row>
    <row r="51" spans="1:4" ht="12.75">
      <c r="A51" s="143" t="s">
        <v>310</v>
      </c>
      <c r="B51" s="149"/>
      <c r="C51" s="140" t="s">
        <v>172</v>
      </c>
      <c r="D51" s="177">
        <v>0.1</v>
      </c>
    </row>
    <row r="52" spans="1:4" ht="12.75">
      <c r="A52" s="143" t="s">
        <v>312</v>
      </c>
      <c r="B52" s="149"/>
      <c r="C52" s="140" t="s">
        <v>172</v>
      </c>
      <c r="D52" s="177">
        <v>0.323</v>
      </c>
    </row>
    <row r="53" spans="1:4" ht="12.75">
      <c r="A53" s="143" t="s">
        <v>191</v>
      </c>
      <c r="B53" s="149"/>
      <c r="C53" s="140" t="s">
        <v>172</v>
      </c>
      <c r="D53" s="177">
        <v>1.189</v>
      </c>
    </row>
    <row r="54" spans="1:4" ht="12.75">
      <c r="A54" s="144" t="s">
        <v>192</v>
      </c>
      <c r="B54" s="150"/>
      <c r="C54" s="141" t="s">
        <v>167</v>
      </c>
      <c r="D54" s="180">
        <v>0.78</v>
      </c>
    </row>
    <row r="55" spans="1:5" ht="12.75">
      <c r="A55" s="184" t="s">
        <v>305</v>
      </c>
      <c r="B55" s="182" t="s">
        <v>304</v>
      </c>
      <c r="C55" s="140" t="s">
        <v>172</v>
      </c>
      <c r="D55" s="177">
        <f>600*8/10000</f>
        <v>0.48</v>
      </c>
      <c r="E55" s="157"/>
    </row>
    <row r="56" spans="1:5" ht="12.75">
      <c r="A56" s="184" t="s">
        <v>306</v>
      </c>
      <c r="B56" s="149"/>
      <c r="C56" s="140" t="s">
        <v>172</v>
      </c>
      <c r="D56" s="177">
        <f>320*7/10000</f>
        <v>0.224</v>
      </c>
      <c r="E56" s="157"/>
    </row>
    <row r="57" spans="1:5" ht="12.75">
      <c r="A57" s="184" t="s">
        <v>307</v>
      </c>
      <c r="B57" s="149"/>
      <c r="C57" s="140" t="s">
        <v>172</v>
      </c>
      <c r="D57" s="177">
        <f>70*4/10000</f>
        <v>0.028</v>
      </c>
      <c r="E57" s="157"/>
    </row>
    <row r="58" spans="1:5" ht="12.75">
      <c r="A58" s="184" t="s">
        <v>303</v>
      </c>
      <c r="B58" s="150"/>
      <c r="C58" s="141" t="s">
        <v>167</v>
      </c>
      <c r="D58" s="180">
        <f>483*4/10000</f>
        <v>0.1932</v>
      </c>
      <c r="E58" s="161"/>
    </row>
    <row r="59" spans="1:7" ht="12.75">
      <c r="A59" s="94" t="s">
        <v>203</v>
      </c>
      <c r="B59" s="94"/>
      <c r="C59" s="97"/>
      <c r="D59" s="399">
        <f>SUM(D4:D58)</f>
        <v>49.11519999999999</v>
      </c>
      <c r="E59" s="104">
        <f>SUM(E4:E54)</f>
        <v>29</v>
      </c>
      <c r="F59" s="104">
        <f>SUM(F4:F54)</f>
        <v>32</v>
      </c>
      <c r="G59" s="102" t="s">
        <v>209</v>
      </c>
    </row>
    <row r="60" spans="1:7" ht="12.75">
      <c r="A60" s="94"/>
      <c r="B60" s="95"/>
      <c r="C60" s="95"/>
      <c r="D60" s="181" t="s">
        <v>208</v>
      </c>
      <c r="E60" s="106">
        <f>2.7*E59</f>
        <v>78.30000000000001</v>
      </c>
      <c r="F60" s="105">
        <f>4*F59</f>
        <v>128</v>
      </c>
      <c r="G60" s="93" t="s">
        <v>206</v>
      </c>
    </row>
    <row r="61" spans="1:7" ht="12.75">
      <c r="A61" s="90" t="s">
        <v>210</v>
      </c>
      <c r="B61" s="95"/>
      <c r="C61" s="91"/>
      <c r="D61" s="92"/>
      <c r="E61" s="92"/>
      <c r="F61" s="98">
        <v>181</v>
      </c>
      <c r="G61" s="93" t="s">
        <v>206</v>
      </c>
    </row>
    <row r="62" spans="1:7" ht="12.75">
      <c r="A62" s="90" t="s">
        <v>498</v>
      </c>
      <c r="B62" s="95"/>
      <c r="C62" s="91"/>
      <c r="D62" s="92"/>
      <c r="E62" s="92"/>
      <c r="F62" s="91">
        <f>E60+F60+F61</f>
        <v>387.3</v>
      </c>
      <c r="G62" s="93" t="s">
        <v>206</v>
      </c>
    </row>
  </sheetData>
  <printOptions gridLines="1" horizontalCentered="1" verticalCentered="1"/>
  <pageMargins left="0.7874015748031497" right="0.3937007874015748" top="0.5905511811023623" bottom="0.5905511811023623" header="0.5118110236220472" footer="0.5118110236220472"/>
  <pageSetup fitToHeight="1" fitToWidth="1"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1" sqref="B51"/>
    </sheetView>
  </sheetViews>
  <sheetFormatPr defaultColWidth="9.00390625" defaultRowHeight="12.75"/>
  <cols>
    <col min="1" max="1" width="7.25390625" style="0" customWidth="1"/>
    <col min="2" max="2" width="7.625" style="0" customWidth="1"/>
    <col min="3" max="3" width="6.625" style="0" customWidth="1"/>
    <col min="4" max="4" width="6.75390625" style="0" customWidth="1"/>
    <col min="5" max="5" width="10.00390625" style="0" customWidth="1"/>
    <col min="6" max="6" width="6.625" style="0" customWidth="1"/>
    <col min="7" max="11" width="5.125" style="0" customWidth="1"/>
    <col min="12" max="12" width="9.125" style="210" customWidth="1"/>
    <col min="13" max="13" width="18.125" style="205" customWidth="1"/>
    <col min="14" max="14" width="24.375" style="451" customWidth="1"/>
  </cols>
  <sheetData>
    <row r="1" spans="1:14" ht="15.75">
      <c r="A1" s="217" t="s">
        <v>316</v>
      </c>
      <c r="B1" s="188"/>
      <c r="C1" s="188"/>
      <c r="D1" s="188"/>
      <c r="E1" s="188"/>
      <c r="F1" s="188"/>
      <c r="G1" s="188"/>
      <c r="H1" s="188"/>
      <c r="J1" s="188"/>
      <c r="K1" s="188"/>
      <c r="L1" s="219"/>
      <c r="M1" s="218" t="s">
        <v>338</v>
      </c>
      <c r="N1" s="220"/>
    </row>
    <row r="2" spans="1:14" ht="12.75">
      <c r="A2" s="221" t="s">
        <v>333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19"/>
      <c r="M2" s="220"/>
      <c r="N2" s="220"/>
    </row>
    <row r="3" spans="1:14" s="347" customFormat="1" ht="36.75" customHeight="1">
      <c r="A3" s="358" t="s">
        <v>381</v>
      </c>
      <c r="B3" s="359" t="s">
        <v>317</v>
      </c>
      <c r="C3" s="505" t="s">
        <v>382</v>
      </c>
      <c r="D3" s="506"/>
      <c r="E3" s="360" t="s">
        <v>386</v>
      </c>
      <c r="F3" s="400" t="s">
        <v>397</v>
      </c>
      <c r="G3" s="357" t="s">
        <v>319</v>
      </c>
      <c r="H3" s="361"/>
      <c r="I3" s="361"/>
      <c r="J3" s="361"/>
      <c r="K3" s="362"/>
      <c r="L3" s="222"/>
      <c r="M3" s="223"/>
      <c r="N3" s="223"/>
    </row>
    <row r="4" spans="1:14" s="356" customFormat="1" ht="25.5">
      <c r="A4" s="348" t="s">
        <v>166</v>
      </c>
      <c r="B4" s="349" t="s">
        <v>318</v>
      </c>
      <c r="C4" s="363" t="s">
        <v>383</v>
      </c>
      <c r="D4" s="363" t="s">
        <v>384</v>
      </c>
      <c r="E4" s="363" t="s">
        <v>385</v>
      </c>
      <c r="F4" s="350" t="s">
        <v>325</v>
      </c>
      <c r="G4" s="351">
        <v>1</v>
      </c>
      <c r="H4" s="352">
        <v>2</v>
      </c>
      <c r="I4" s="353">
        <v>3</v>
      </c>
      <c r="J4" s="353">
        <v>4</v>
      </c>
      <c r="K4" s="353">
        <v>5</v>
      </c>
      <c r="L4" s="354" t="s">
        <v>320</v>
      </c>
      <c r="M4" s="355" t="s">
        <v>125</v>
      </c>
      <c r="N4" s="443" t="s">
        <v>406</v>
      </c>
    </row>
    <row r="5" spans="1:14" s="175" customFormat="1" ht="12.75">
      <c r="A5" s="402" t="s">
        <v>321</v>
      </c>
      <c r="B5" s="232"/>
      <c r="C5" s="232"/>
      <c r="D5" s="232"/>
      <c r="E5" s="189"/>
      <c r="F5" s="233"/>
      <c r="G5" s="189"/>
      <c r="H5" s="189"/>
      <c r="I5" s="189"/>
      <c r="J5" s="189"/>
      <c r="K5" s="189"/>
      <c r="L5" s="234"/>
      <c r="M5" s="455"/>
      <c r="N5" s="456"/>
    </row>
    <row r="6" spans="1:14" ht="12.75">
      <c r="A6" s="144" t="s">
        <v>393</v>
      </c>
      <c r="B6" s="78">
        <v>1.883</v>
      </c>
      <c r="C6" s="78"/>
      <c r="D6" s="404">
        <f>B6</f>
        <v>1.883</v>
      </c>
      <c r="E6" s="405" t="s">
        <v>322</v>
      </c>
      <c r="F6" s="406">
        <f>B6</f>
        <v>1.883</v>
      </c>
      <c r="G6" s="190"/>
      <c r="H6" s="78"/>
      <c r="I6" s="78"/>
      <c r="J6" s="407">
        <f>B6</f>
        <v>1.883</v>
      </c>
      <c r="K6" s="408"/>
      <c r="L6" s="409" t="s">
        <v>14</v>
      </c>
      <c r="M6" s="410" t="s">
        <v>331</v>
      </c>
      <c r="N6" s="445" t="s">
        <v>407</v>
      </c>
    </row>
    <row r="7" spans="1:14" s="175" customFormat="1" ht="12.75">
      <c r="A7" s="411" t="s">
        <v>122</v>
      </c>
      <c r="B7" s="412"/>
      <c r="C7" s="412"/>
      <c r="D7" s="412"/>
      <c r="E7" s="189"/>
      <c r="F7" s="412"/>
      <c r="G7" s="189"/>
      <c r="H7" s="189"/>
      <c r="I7" s="189"/>
      <c r="J7" s="189"/>
      <c r="K7" s="189"/>
      <c r="L7" s="234"/>
      <c r="M7" s="455"/>
      <c r="N7" s="456"/>
    </row>
    <row r="8" spans="1:14" ht="12.75">
      <c r="A8" s="143" t="s">
        <v>162</v>
      </c>
      <c r="B8" s="176">
        <v>0.754</v>
      </c>
      <c r="C8" s="175"/>
      <c r="D8" s="196">
        <f>B8</f>
        <v>0.754</v>
      </c>
      <c r="E8" s="235" t="s">
        <v>322</v>
      </c>
      <c r="F8" s="208">
        <v>0.6</v>
      </c>
      <c r="G8" s="5"/>
      <c r="H8" s="175"/>
      <c r="I8" s="198">
        <f>F8</f>
        <v>0.6</v>
      </c>
      <c r="J8" s="175"/>
      <c r="K8" s="160"/>
      <c r="L8" s="212" t="s">
        <v>14</v>
      </c>
      <c r="M8" s="206" t="s">
        <v>323</v>
      </c>
      <c r="N8" s="446">
        <v>475</v>
      </c>
    </row>
    <row r="9" spans="1:14" ht="12.75">
      <c r="A9" s="143"/>
      <c r="B9" s="176"/>
      <c r="C9" s="175"/>
      <c r="D9" s="196"/>
      <c r="E9" s="194">
        <v>0</v>
      </c>
      <c r="F9" s="208"/>
      <c r="G9" s="5"/>
      <c r="H9" s="175"/>
      <c r="I9" s="198"/>
      <c r="J9" s="175"/>
      <c r="K9" s="160"/>
      <c r="L9" s="212"/>
      <c r="M9" s="206"/>
      <c r="N9" s="446" t="s">
        <v>408</v>
      </c>
    </row>
    <row r="10" spans="1:14" ht="12.75">
      <c r="A10" s="143" t="s">
        <v>387</v>
      </c>
      <c r="B10" s="157">
        <v>0.1592</v>
      </c>
      <c r="C10" s="195"/>
      <c r="D10" s="196">
        <f>B10</f>
        <v>0.1592</v>
      </c>
      <c r="E10" s="194">
        <v>0</v>
      </c>
      <c r="F10" s="208"/>
      <c r="G10" s="5"/>
      <c r="H10" s="175"/>
      <c r="I10" s="175"/>
      <c r="J10" s="198"/>
      <c r="K10" s="160"/>
      <c r="L10" s="212" t="s">
        <v>14</v>
      </c>
      <c r="M10" s="453"/>
      <c r="N10" s="446" t="s">
        <v>408</v>
      </c>
    </row>
    <row r="11" spans="1:14" ht="12.75">
      <c r="A11" s="143" t="s">
        <v>436</v>
      </c>
      <c r="B11" s="157">
        <v>1.09</v>
      </c>
      <c r="C11" s="195"/>
      <c r="D11" s="196">
        <f>B11</f>
        <v>1.09</v>
      </c>
      <c r="E11" s="235" t="s">
        <v>322</v>
      </c>
      <c r="F11" s="208">
        <v>0.6</v>
      </c>
      <c r="G11" s="5"/>
      <c r="H11" s="175"/>
      <c r="I11" s="175"/>
      <c r="J11" s="198"/>
      <c r="K11" s="160"/>
      <c r="L11" s="212"/>
      <c r="M11" s="453"/>
      <c r="N11" s="446"/>
    </row>
    <row r="12" spans="1:14" s="175" customFormat="1" ht="12.75">
      <c r="A12" s="143" t="s">
        <v>433</v>
      </c>
      <c r="B12" s="157">
        <v>0.5716</v>
      </c>
      <c r="C12" s="413">
        <f>B12</f>
        <v>0.5716</v>
      </c>
      <c r="D12" s="452"/>
      <c r="E12" s="454" t="s">
        <v>324</v>
      </c>
      <c r="F12" s="452">
        <f>C12</f>
        <v>0.5716</v>
      </c>
      <c r="G12" s="190"/>
      <c r="H12" s="407">
        <f>F12</f>
        <v>0.5716</v>
      </c>
      <c r="I12" s="78"/>
      <c r="J12" s="407"/>
      <c r="K12" s="408"/>
      <c r="L12" s="409" t="s">
        <v>14</v>
      </c>
      <c r="M12" s="206" t="s">
        <v>328</v>
      </c>
      <c r="N12" s="445" t="s">
        <v>434</v>
      </c>
    </row>
    <row r="13" spans="1:14" s="175" customFormat="1" ht="12.75">
      <c r="A13" s="417" t="s">
        <v>169</v>
      </c>
      <c r="B13" s="418"/>
      <c r="C13" s="412"/>
      <c r="D13" s="412"/>
      <c r="E13" s="189"/>
      <c r="F13" s="412"/>
      <c r="G13" s="189"/>
      <c r="H13" s="189"/>
      <c r="I13" s="189"/>
      <c r="J13" s="189"/>
      <c r="K13" s="189"/>
      <c r="L13" s="234"/>
      <c r="M13" s="455"/>
      <c r="N13" s="456"/>
    </row>
    <row r="14" spans="1:14" s="175" customFormat="1" ht="12.75">
      <c r="A14" s="143" t="s">
        <v>163</v>
      </c>
      <c r="B14" s="176">
        <v>0.152</v>
      </c>
      <c r="C14" s="195">
        <f>B14</f>
        <v>0.152</v>
      </c>
      <c r="D14" s="196"/>
      <c r="E14" s="419" t="s">
        <v>324</v>
      </c>
      <c r="F14" s="208">
        <f>C14</f>
        <v>0.152</v>
      </c>
      <c r="G14" s="5"/>
      <c r="I14" s="201">
        <f>C14</f>
        <v>0.152</v>
      </c>
      <c r="K14" s="160"/>
      <c r="L14" s="212" t="s">
        <v>14</v>
      </c>
      <c r="M14" s="206" t="s">
        <v>323</v>
      </c>
      <c r="N14" s="446" t="s">
        <v>409</v>
      </c>
    </row>
    <row r="15" spans="1:14" s="175" customFormat="1" ht="12.75">
      <c r="A15" s="143" t="s">
        <v>164</v>
      </c>
      <c r="B15" s="176">
        <v>0.0769</v>
      </c>
      <c r="C15" s="195">
        <f>B15</f>
        <v>0.0769</v>
      </c>
      <c r="D15" s="196"/>
      <c r="E15" s="194">
        <v>0</v>
      </c>
      <c r="F15" s="208"/>
      <c r="G15" s="5"/>
      <c r="K15" s="160"/>
      <c r="L15" s="212" t="s">
        <v>14</v>
      </c>
      <c r="M15" s="206"/>
      <c r="N15" s="446" t="s">
        <v>410</v>
      </c>
    </row>
    <row r="16" spans="1:14" s="175" customFormat="1" ht="12.75">
      <c r="A16" s="143" t="s">
        <v>165</v>
      </c>
      <c r="B16" s="176">
        <v>0.8599</v>
      </c>
      <c r="D16" s="196">
        <f>B16</f>
        <v>0.8599</v>
      </c>
      <c r="E16" s="194">
        <v>0</v>
      </c>
      <c r="F16" s="208"/>
      <c r="G16" s="5"/>
      <c r="K16" s="160"/>
      <c r="L16" s="212" t="s">
        <v>14</v>
      </c>
      <c r="M16" s="206"/>
      <c r="N16" s="446" t="s">
        <v>411</v>
      </c>
    </row>
    <row r="17" spans="1:14" s="175" customFormat="1" ht="12.75">
      <c r="A17" s="193" t="s">
        <v>179</v>
      </c>
      <c r="B17" s="176">
        <v>1.72</v>
      </c>
      <c r="D17" s="196">
        <f>B17</f>
        <v>1.72</v>
      </c>
      <c r="E17" s="235" t="s">
        <v>322</v>
      </c>
      <c r="F17" s="401">
        <f>B17</f>
        <v>1.72</v>
      </c>
      <c r="G17" s="5"/>
      <c r="I17" s="202">
        <v>0.26</v>
      </c>
      <c r="J17" s="203">
        <f>B17-I17</f>
        <v>1.46</v>
      </c>
      <c r="K17" s="160"/>
      <c r="L17" s="212" t="s">
        <v>14</v>
      </c>
      <c r="M17" s="206" t="s">
        <v>327</v>
      </c>
      <c r="N17" s="446" t="s">
        <v>412</v>
      </c>
    </row>
    <row r="18" spans="1:14" s="175" customFormat="1" ht="12.75">
      <c r="A18" s="143" t="s">
        <v>180</v>
      </c>
      <c r="B18" s="176">
        <v>0.4472</v>
      </c>
      <c r="D18" s="196">
        <f>B18</f>
        <v>0.4472</v>
      </c>
      <c r="E18" s="194">
        <v>0</v>
      </c>
      <c r="F18" s="208"/>
      <c r="G18" s="5"/>
      <c r="K18" s="160"/>
      <c r="L18" s="212" t="s">
        <v>14</v>
      </c>
      <c r="M18" s="206"/>
      <c r="N18" s="446" t="s">
        <v>419</v>
      </c>
    </row>
    <row r="19" spans="1:14" s="175" customFormat="1" ht="12.75">
      <c r="A19" s="143" t="s">
        <v>315</v>
      </c>
      <c r="B19" s="176">
        <v>0.2716</v>
      </c>
      <c r="C19" s="195">
        <f>B19</f>
        <v>0.2716</v>
      </c>
      <c r="D19" s="196"/>
      <c r="E19" s="199" t="s">
        <v>326</v>
      </c>
      <c r="F19" s="208"/>
      <c r="G19" s="5"/>
      <c r="K19" s="160"/>
      <c r="L19" s="212" t="s">
        <v>14</v>
      </c>
      <c r="M19" s="206"/>
      <c r="N19" s="446" t="s">
        <v>420</v>
      </c>
    </row>
    <row r="20" spans="1:14" ht="12.75">
      <c r="A20" s="143" t="s">
        <v>174</v>
      </c>
      <c r="B20" s="176">
        <v>0.2842</v>
      </c>
      <c r="C20" s="195">
        <v>0.18</v>
      </c>
      <c r="D20" s="196">
        <f>B20-C20</f>
        <v>0.10420000000000001</v>
      </c>
      <c r="E20" s="194">
        <v>0</v>
      </c>
      <c r="F20" s="208"/>
      <c r="G20" s="5"/>
      <c r="H20" s="175"/>
      <c r="I20" s="175"/>
      <c r="J20" s="175"/>
      <c r="K20" s="160"/>
      <c r="L20" s="212" t="s">
        <v>14</v>
      </c>
      <c r="M20" s="206"/>
      <c r="N20" s="446" t="s">
        <v>421</v>
      </c>
    </row>
    <row r="21" spans="1:14" ht="12.75">
      <c r="A21" s="143" t="s">
        <v>175</v>
      </c>
      <c r="B21" s="176">
        <v>0.2833</v>
      </c>
      <c r="C21" s="195">
        <f>B21</f>
        <v>0.2833</v>
      </c>
      <c r="D21" s="196"/>
      <c r="E21" s="199" t="s">
        <v>326</v>
      </c>
      <c r="F21" s="208"/>
      <c r="G21" s="5"/>
      <c r="H21" s="175"/>
      <c r="I21" s="175"/>
      <c r="J21" s="175"/>
      <c r="K21" s="160"/>
      <c r="L21" s="212" t="s">
        <v>14</v>
      </c>
      <c r="M21" s="206"/>
      <c r="N21" s="446" t="s">
        <v>422</v>
      </c>
    </row>
    <row r="22" spans="1:14" ht="12.75">
      <c r="A22" s="143" t="s">
        <v>176</v>
      </c>
      <c r="B22" s="176">
        <v>0.5093</v>
      </c>
      <c r="C22" s="195">
        <f>B22</f>
        <v>0.5093</v>
      </c>
      <c r="D22" s="196"/>
      <c r="E22" s="419" t="s">
        <v>324</v>
      </c>
      <c r="F22" s="208">
        <f>B22-0.24</f>
        <v>0.2693</v>
      </c>
      <c r="G22" s="200"/>
      <c r="H22" s="198">
        <f>F22</f>
        <v>0.2693</v>
      </c>
      <c r="I22" s="175"/>
      <c r="J22" s="175"/>
      <c r="K22" s="160"/>
      <c r="L22" s="212" t="s">
        <v>14</v>
      </c>
      <c r="M22" s="206" t="s">
        <v>328</v>
      </c>
      <c r="N22" s="446" t="s">
        <v>435</v>
      </c>
    </row>
    <row r="23" spans="1:14" ht="12.75">
      <c r="A23" s="143"/>
      <c r="B23" s="176"/>
      <c r="C23" s="195"/>
      <c r="D23" s="196"/>
      <c r="E23" s="199" t="s">
        <v>326</v>
      </c>
      <c r="F23" s="208"/>
      <c r="G23" s="200"/>
      <c r="H23" s="198"/>
      <c r="I23" s="175"/>
      <c r="J23" s="175"/>
      <c r="K23" s="160"/>
      <c r="L23" s="212"/>
      <c r="M23" s="206"/>
      <c r="N23" s="446" t="s">
        <v>423</v>
      </c>
    </row>
    <row r="24" spans="1:14" ht="12.75">
      <c r="A24" s="143" t="s">
        <v>177</v>
      </c>
      <c r="B24" s="176">
        <v>0.1077</v>
      </c>
      <c r="C24" s="195">
        <f>B24</f>
        <v>0.1077</v>
      </c>
      <c r="D24" s="196"/>
      <c r="E24" s="194">
        <v>0</v>
      </c>
      <c r="F24" s="208"/>
      <c r="G24" s="5"/>
      <c r="H24" s="175"/>
      <c r="I24" s="175"/>
      <c r="J24" s="175"/>
      <c r="K24" s="160"/>
      <c r="L24" s="212" t="s">
        <v>14</v>
      </c>
      <c r="M24" s="206"/>
      <c r="N24" s="446" t="s">
        <v>424</v>
      </c>
    </row>
    <row r="25" spans="1:14" ht="12.75">
      <c r="A25" s="144" t="s">
        <v>178</v>
      </c>
      <c r="B25" s="180">
        <v>0.1952</v>
      </c>
      <c r="C25" s="413">
        <f>B25</f>
        <v>0.1952</v>
      </c>
      <c r="D25" s="404"/>
      <c r="E25" s="414">
        <v>0</v>
      </c>
      <c r="F25" s="415"/>
      <c r="G25" s="190"/>
      <c r="H25" s="78"/>
      <c r="I25" s="78"/>
      <c r="J25" s="78"/>
      <c r="K25" s="408"/>
      <c r="L25" s="409" t="s">
        <v>14</v>
      </c>
      <c r="M25" s="410"/>
      <c r="N25" s="445" t="s">
        <v>425</v>
      </c>
    </row>
    <row r="26" spans="1:14" s="175" customFormat="1" ht="12.75">
      <c r="A26" s="420" t="s">
        <v>391</v>
      </c>
      <c r="B26" s="421"/>
      <c r="C26" s="412"/>
      <c r="D26" s="412"/>
      <c r="E26" s="189"/>
      <c r="F26" s="412"/>
      <c r="G26" s="189"/>
      <c r="H26" s="189"/>
      <c r="I26" s="189"/>
      <c r="J26" s="189"/>
      <c r="K26" s="189"/>
      <c r="L26" s="234"/>
      <c r="M26" s="455"/>
      <c r="N26" s="456"/>
    </row>
    <row r="27" spans="1:14" ht="12.75">
      <c r="A27" s="144" t="s">
        <v>302</v>
      </c>
      <c r="B27" s="422">
        <v>0.58</v>
      </c>
      <c r="C27" s="413"/>
      <c r="D27" s="404">
        <f>B27</f>
        <v>0.58</v>
      </c>
      <c r="E27" s="414">
        <v>0</v>
      </c>
      <c r="F27" s="415"/>
      <c r="G27" s="190"/>
      <c r="H27" s="78"/>
      <c r="I27" s="78"/>
      <c r="J27" s="78"/>
      <c r="K27" s="408"/>
      <c r="L27" s="409" t="s">
        <v>14</v>
      </c>
      <c r="M27" s="410"/>
      <c r="N27" s="445" t="s">
        <v>417</v>
      </c>
    </row>
    <row r="28" spans="1:14" s="175" customFormat="1" ht="12.75">
      <c r="A28" s="423" t="s">
        <v>170</v>
      </c>
      <c r="B28" s="418"/>
      <c r="C28" s="412"/>
      <c r="D28" s="412"/>
      <c r="E28" s="189"/>
      <c r="F28" s="412"/>
      <c r="G28" s="189"/>
      <c r="H28" s="189"/>
      <c r="I28" s="189"/>
      <c r="J28" s="189"/>
      <c r="K28" s="189"/>
      <c r="L28" s="234"/>
      <c r="M28" s="455"/>
      <c r="N28" s="456"/>
    </row>
    <row r="29" spans="1:14" ht="12.75">
      <c r="A29" s="143" t="s">
        <v>181</v>
      </c>
      <c r="B29" s="197">
        <v>0.803</v>
      </c>
      <c r="C29" s="195"/>
      <c r="D29" s="196">
        <f>B29</f>
        <v>0.803</v>
      </c>
      <c r="E29" s="194">
        <v>0</v>
      </c>
      <c r="F29" s="208"/>
      <c r="G29" s="5"/>
      <c r="H29" s="175"/>
      <c r="I29" s="175"/>
      <c r="J29" s="175"/>
      <c r="K29" s="160"/>
      <c r="L29" s="212" t="s">
        <v>14</v>
      </c>
      <c r="M29" s="206"/>
      <c r="N29" s="446" t="s">
        <v>416</v>
      </c>
    </row>
    <row r="30" spans="1:14" ht="12.75">
      <c r="A30" s="144" t="s">
        <v>114</v>
      </c>
      <c r="B30" s="422">
        <v>0.071</v>
      </c>
      <c r="C30" s="413"/>
      <c r="D30" s="404">
        <f>B30</f>
        <v>0.071</v>
      </c>
      <c r="E30" s="405" t="s">
        <v>322</v>
      </c>
      <c r="F30" s="415">
        <f>D30</f>
        <v>0.071</v>
      </c>
      <c r="G30" s="190"/>
      <c r="H30" s="407">
        <f>F30</f>
        <v>0.071</v>
      </c>
      <c r="I30" s="78"/>
      <c r="J30" s="78"/>
      <c r="K30" s="408"/>
      <c r="L30" s="409" t="s">
        <v>14</v>
      </c>
      <c r="M30" s="410" t="s">
        <v>329</v>
      </c>
      <c r="N30" s="445" t="s">
        <v>426</v>
      </c>
    </row>
    <row r="31" spans="1:14" s="175" customFormat="1" ht="12.75">
      <c r="A31" s="424" t="s">
        <v>5</v>
      </c>
      <c r="B31" s="418"/>
      <c r="C31" s="412"/>
      <c r="D31" s="412"/>
      <c r="E31" s="189"/>
      <c r="F31" s="412"/>
      <c r="G31" s="189"/>
      <c r="H31" s="189"/>
      <c r="I31" s="189"/>
      <c r="J31" s="189"/>
      <c r="K31" s="189"/>
      <c r="L31" s="234"/>
      <c r="M31" s="403"/>
      <c r="N31" s="444"/>
    </row>
    <row r="32" spans="1:14" ht="12.75">
      <c r="A32" s="143" t="s">
        <v>182</v>
      </c>
      <c r="B32" s="197">
        <v>4.307</v>
      </c>
      <c r="C32" s="195"/>
      <c r="D32" s="196">
        <f>B32</f>
        <v>4.307</v>
      </c>
      <c r="E32" s="235" t="s">
        <v>322</v>
      </c>
      <c r="F32" s="208">
        <f>D32</f>
        <v>4.307</v>
      </c>
      <c r="G32" s="5"/>
      <c r="H32" s="175"/>
      <c r="I32" s="202">
        <v>1.42</v>
      </c>
      <c r="J32" s="198">
        <f>F32-I32</f>
        <v>2.8870000000000005</v>
      </c>
      <c r="K32" s="160"/>
      <c r="L32" s="212" t="s">
        <v>14</v>
      </c>
      <c r="M32" s="206" t="s">
        <v>327</v>
      </c>
      <c r="N32" s="446" t="s">
        <v>414</v>
      </c>
    </row>
    <row r="33" spans="1:14" ht="12.75">
      <c r="A33" s="143" t="s">
        <v>183</v>
      </c>
      <c r="B33" s="197">
        <v>1.885</v>
      </c>
      <c r="C33" s="195"/>
      <c r="D33" s="196">
        <f>B33</f>
        <v>1.885</v>
      </c>
      <c r="E33" s="235" t="s">
        <v>322</v>
      </c>
      <c r="F33" s="208">
        <f>D33</f>
        <v>1.885</v>
      </c>
      <c r="G33" s="5"/>
      <c r="H33" s="175"/>
      <c r="I33" s="198">
        <f>F33</f>
        <v>1.885</v>
      </c>
      <c r="J33" s="175"/>
      <c r="K33" s="160"/>
      <c r="L33" s="212" t="s">
        <v>14</v>
      </c>
      <c r="M33" s="206" t="s">
        <v>330</v>
      </c>
      <c r="N33" s="446" t="s">
        <v>413</v>
      </c>
    </row>
    <row r="34" spans="1:14" s="175" customFormat="1" ht="12.75">
      <c r="A34" s="425" t="s">
        <v>171</v>
      </c>
      <c r="B34" s="426"/>
      <c r="C34" s="412"/>
      <c r="D34" s="412"/>
      <c r="E34" s="189"/>
      <c r="F34" s="412"/>
      <c r="G34" s="189"/>
      <c r="H34" s="189"/>
      <c r="I34" s="189"/>
      <c r="J34" s="189"/>
      <c r="K34" s="189"/>
      <c r="L34" s="234"/>
      <c r="M34" s="403"/>
      <c r="N34" s="444"/>
    </row>
    <row r="35" spans="1:14" ht="12.75">
      <c r="A35" s="143" t="s">
        <v>184</v>
      </c>
      <c r="B35" s="197">
        <v>0.57</v>
      </c>
      <c r="C35" s="175"/>
      <c r="D35" s="196">
        <f>B35-C36</f>
        <v>0.18999999999999995</v>
      </c>
      <c r="E35" s="235" t="s">
        <v>322</v>
      </c>
      <c r="F35" s="208">
        <f>D35</f>
        <v>0.18999999999999995</v>
      </c>
      <c r="G35" s="5"/>
      <c r="H35" s="175"/>
      <c r="I35" s="198">
        <f>F35</f>
        <v>0.18999999999999995</v>
      </c>
      <c r="J35" s="175"/>
      <c r="K35" s="160"/>
      <c r="L35" s="212" t="s">
        <v>14</v>
      </c>
      <c r="M35" s="206" t="s">
        <v>323</v>
      </c>
      <c r="N35" s="446" t="s">
        <v>427</v>
      </c>
    </row>
    <row r="36" spans="1:14" ht="12.75">
      <c r="A36" s="143"/>
      <c r="B36" s="197"/>
      <c r="C36" s="195">
        <v>0.38</v>
      </c>
      <c r="D36" s="196"/>
      <c r="E36" s="194">
        <v>0</v>
      </c>
      <c r="F36" s="208"/>
      <c r="G36" s="5"/>
      <c r="H36" s="175"/>
      <c r="I36" s="175"/>
      <c r="J36" s="175"/>
      <c r="K36" s="160"/>
      <c r="L36" s="212" t="s">
        <v>14</v>
      </c>
      <c r="M36" s="206"/>
      <c r="N36" s="446" t="s">
        <v>408</v>
      </c>
    </row>
    <row r="37" spans="1:14" ht="12.75">
      <c r="A37" s="143" t="s">
        <v>186</v>
      </c>
      <c r="B37" s="197">
        <v>0.04</v>
      </c>
      <c r="C37" s="175"/>
      <c r="D37" s="196">
        <f>B37-C38</f>
        <v>0.02</v>
      </c>
      <c r="E37" s="235" t="s">
        <v>322</v>
      </c>
      <c r="F37" s="208">
        <f>D37</f>
        <v>0.02</v>
      </c>
      <c r="G37" s="5"/>
      <c r="H37" s="175"/>
      <c r="I37" s="198">
        <f>F37</f>
        <v>0.02</v>
      </c>
      <c r="J37" s="175"/>
      <c r="K37" s="160"/>
      <c r="L37" s="212" t="s">
        <v>14</v>
      </c>
      <c r="M37" s="206" t="s">
        <v>323</v>
      </c>
      <c r="N37" s="446" t="s">
        <v>427</v>
      </c>
    </row>
    <row r="38" spans="1:14" ht="12.75">
      <c r="A38" s="143"/>
      <c r="B38" s="197"/>
      <c r="C38" s="195">
        <v>0.02</v>
      </c>
      <c r="D38" s="196"/>
      <c r="E38" s="194">
        <v>0</v>
      </c>
      <c r="F38" s="208"/>
      <c r="G38" s="5"/>
      <c r="H38" s="175"/>
      <c r="I38" s="175"/>
      <c r="J38" s="175"/>
      <c r="K38" s="160"/>
      <c r="L38" s="212" t="s">
        <v>14</v>
      </c>
      <c r="M38" s="206"/>
      <c r="N38" s="446" t="s">
        <v>408</v>
      </c>
    </row>
    <row r="39" spans="1:14" ht="12.75">
      <c r="A39" s="143" t="s">
        <v>189</v>
      </c>
      <c r="B39" s="197">
        <v>0.3979</v>
      </c>
      <c r="C39" s="195">
        <f>B39-D39</f>
        <v>0.14789999999999998</v>
      </c>
      <c r="D39" s="196">
        <v>0.25</v>
      </c>
      <c r="E39" s="194">
        <v>0</v>
      </c>
      <c r="F39" s="208"/>
      <c r="G39" s="5"/>
      <c r="H39" s="175"/>
      <c r="I39" s="175"/>
      <c r="J39" s="175"/>
      <c r="K39" s="160"/>
      <c r="L39" s="212" t="s">
        <v>14</v>
      </c>
      <c r="M39" s="206"/>
      <c r="N39" s="446" t="s">
        <v>418</v>
      </c>
    </row>
    <row r="40" spans="1:14" ht="12.75">
      <c r="A40" s="143" t="s">
        <v>190</v>
      </c>
      <c r="B40" s="197">
        <v>0.478</v>
      </c>
      <c r="C40" s="195"/>
      <c r="D40" s="196">
        <f>B40</f>
        <v>0.478</v>
      </c>
      <c r="E40" s="235" t="s">
        <v>322</v>
      </c>
      <c r="F40" s="208">
        <f>D40-0.05</f>
        <v>0.428</v>
      </c>
      <c r="G40" s="5"/>
      <c r="H40" s="175"/>
      <c r="I40" s="175"/>
      <c r="J40" s="198">
        <f>F40</f>
        <v>0.428</v>
      </c>
      <c r="K40" s="160"/>
      <c r="L40" s="212" t="s">
        <v>14</v>
      </c>
      <c r="M40" s="206" t="s">
        <v>331</v>
      </c>
      <c r="N40" s="446" t="s">
        <v>415</v>
      </c>
    </row>
    <row r="41" spans="1:14" ht="12.75">
      <c r="A41" s="143"/>
      <c r="B41" s="197"/>
      <c r="C41" s="195"/>
      <c r="D41" s="196"/>
      <c r="E41" s="194">
        <v>0</v>
      </c>
      <c r="F41" s="208"/>
      <c r="G41" s="5"/>
      <c r="H41" s="175"/>
      <c r="I41" s="175"/>
      <c r="J41" s="175"/>
      <c r="K41" s="160"/>
      <c r="L41" s="212" t="s">
        <v>14</v>
      </c>
      <c r="M41" s="206"/>
      <c r="N41" s="446" t="s">
        <v>428</v>
      </c>
    </row>
    <row r="42" spans="1:14" ht="12.75">
      <c r="A42" s="143" t="s">
        <v>311</v>
      </c>
      <c r="B42" s="197">
        <v>0.257</v>
      </c>
      <c r="C42" s="195"/>
      <c r="D42" s="196">
        <f>B42</f>
        <v>0.257</v>
      </c>
      <c r="E42" s="235" t="s">
        <v>322</v>
      </c>
      <c r="F42" s="208">
        <f>D42</f>
        <v>0.257</v>
      </c>
      <c r="G42" s="5"/>
      <c r="H42" s="198">
        <f>F42</f>
        <v>0.257</v>
      </c>
      <c r="I42" s="175"/>
      <c r="J42" s="175"/>
      <c r="K42" s="160"/>
      <c r="L42" s="212">
        <v>0.16</v>
      </c>
      <c r="M42" s="206" t="s">
        <v>329</v>
      </c>
      <c r="N42" s="446" t="s">
        <v>426</v>
      </c>
    </row>
    <row r="43" spans="1:14" ht="12.75">
      <c r="A43" s="143" t="s">
        <v>312</v>
      </c>
      <c r="B43" s="197">
        <v>0.323</v>
      </c>
      <c r="C43" s="195"/>
      <c r="D43" s="196">
        <f>B43</f>
        <v>0.323</v>
      </c>
      <c r="E43" s="235" t="s">
        <v>322</v>
      </c>
      <c r="F43" s="208">
        <f>D43</f>
        <v>0.323</v>
      </c>
      <c r="G43" s="5"/>
      <c r="H43" s="175"/>
      <c r="I43" s="198">
        <f>F43</f>
        <v>0.323</v>
      </c>
      <c r="J43" s="175"/>
      <c r="K43" s="160"/>
      <c r="L43" s="212" t="s">
        <v>14</v>
      </c>
      <c r="M43" s="206" t="s">
        <v>323</v>
      </c>
      <c r="N43" s="446" t="s">
        <v>427</v>
      </c>
    </row>
    <row r="44" spans="1:14" ht="12.75">
      <c r="A44" s="143" t="s">
        <v>191</v>
      </c>
      <c r="B44" s="197">
        <v>0.189</v>
      </c>
      <c r="C44" s="195">
        <f>B44-D44</f>
        <v>0.149</v>
      </c>
      <c r="D44" s="196">
        <v>0.04</v>
      </c>
      <c r="E44" s="235" t="s">
        <v>322</v>
      </c>
      <c r="F44" s="208">
        <f>B44</f>
        <v>0.189</v>
      </c>
      <c r="G44" s="204">
        <f>F44-I44</f>
        <v>0.159</v>
      </c>
      <c r="H44" s="175"/>
      <c r="I44" s="175">
        <v>0.03</v>
      </c>
      <c r="J44" s="175"/>
      <c r="K44" s="160"/>
      <c r="L44" s="212" t="s">
        <v>14</v>
      </c>
      <c r="M44" s="206" t="s">
        <v>332</v>
      </c>
      <c r="N44" s="446" t="s">
        <v>429</v>
      </c>
    </row>
    <row r="45" spans="1:14" ht="12.75">
      <c r="A45" s="144"/>
      <c r="B45" s="422"/>
      <c r="C45" s="413"/>
      <c r="D45" s="404"/>
      <c r="E45" s="414">
        <v>0</v>
      </c>
      <c r="F45" s="415"/>
      <c r="G45" s="190"/>
      <c r="H45" s="78"/>
      <c r="I45" s="78"/>
      <c r="J45" s="78"/>
      <c r="K45" s="408"/>
      <c r="L45" s="409"/>
      <c r="M45" s="410"/>
      <c r="N45" s="445" t="s">
        <v>430</v>
      </c>
    </row>
    <row r="46" spans="1:14" s="175" customFormat="1" ht="12.75">
      <c r="A46" s="411" t="s">
        <v>304</v>
      </c>
      <c r="B46" s="418"/>
      <c r="C46" s="412"/>
      <c r="D46" s="412"/>
      <c r="E46" s="189"/>
      <c r="F46" s="412"/>
      <c r="G46" s="189"/>
      <c r="H46" s="189"/>
      <c r="I46" s="189"/>
      <c r="J46" s="189"/>
      <c r="K46" s="189"/>
      <c r="L46" s="234"/>
      <c r="M46" s="403"/>
      <c r="N46" s="444"/>
    </row>
    <row r="47" spans="1:14" ht="12.75">
      <c r="A47" s="184" t="s">
        <v>305</v>
      </c>
      <c r="B47" s="197">
        <f>600*8/10000</f>
        <v>0.48</v>
      </c>
      <c r="C47" s="197"/>
      <c r="D47" s="196">
        <f>B47-C48</f>
        <v>0.48</v>
      </c>
      <c r="E47" s="235" t="s">
        <v>322</v>
      </c>
      <c r="F47" s="208">
        <f>B47-C48</f>
        <v>0.48</v>
      </c>
      <c r="G47" s="5"/>
      <c r="H47" s="197">
        <f>72*8/10000</f>
        <v>0.0576</v>
      </c>
      <c r="I47" s="198">
        <f>F47-H47-J47</f>
        <v>0.2864</v>
      </c>
      <c r="J47" s="197">
        <f>170*8/10000</f>
        <v>0.136</v>
      </c>
      <c r="K47" s="160"/>
      <c r="L47" s="212" t="s">
        <v>14</v>
      </c>
      <c r="M47" s="206" t="s">
        <v>405</v>
      </c>
      <c r="N47" s="446" t="s">
        <v>431</v>
      </c>
    </row>
    <row r="48" spans="1:14" ht="12.75">
      <c r="A48" s="184"/>
      <c r="B48" s="197"/>
      <c r="C48" s="197">
        <f>F48</f>
        <v>0</v>
      </c>
      <c r="D48" s="196"/>
      <c r="E48" s="194">
        <v>0</v>
      </c>
      <c r="F48" s="209"/>
      <c r="G48" s="5"/>
      <c r="H48" s="175"/>
      <c r="I48" s="175"/>
      <c r="J48" s="175"/>
      <c r="K48" s="160"/>
      <c r="L48" s="212" t="s">
        <v>14</v>
      </c>
      <c r="M48" s="206" t="s">
        <v>404</v>
      </c>
      <c r="N48" s="446" t="s">
        <v>432</v>
      </c>
    </row>
    <row r="49" spans="1:14" ht="12.75">
      <c r="A49" s="427" t="s">
        <v>307</v>
      </c>
      <c r="B49" s="422">
        <f>70*4/10000</f>
        <v>0.028</v>
      </c>
      <c r="C49" s="413"/>
      <c r="D49" s="404">
        <f>B49</f>
        <v>0.028</v>
      </c>
      <c r="E49" s="405" t="s">
        <v>322</v>
      </c>
      <c r="F49" s="415">
        <f>D49</f>
        <v>0.028</v>
      </c>
      <c r="G49" s="190"/>
      <c r="H49" s="407">
        <f>F49</f>
        <v>0.028</v>
      </c>
      <c r="I49" s="78"/>
      <c r="J49" s="78"/>
      <c r="K49" s="408"/>
      <c r="L49" s="409">
        <v>0.02</v>
      </c>
      <c r="M49" s="410" t="s">
        <v>329</v>
      </c>
      <c r="N49" s="445" t="s">
        <v>426</v>
      </c>
    </row>
    <row r="50" spans="1:14" s="175" customFormat="1" ht="4.5" customHeight="1">
      <c r="A50" s="427"/>
      <c r="B50" s="422"/>
      <c r="C50" s="236"/>
      <c r="D50" s="236"/>
      <c r="E50" s="405"/>
      <c r="F50" s="236"/>
      <c r="G50" s="78"/>
      <c r="H50" s="407"/>
      <c r="I50" s="78"/>
      <c r="J50" s="78"/>
      <c r="K50" s="78"/>
      <c r="L50" s="237"/>
      <c r="M50" s="416"/>
      <c r="N50" s="448"/>
    </row>
    <row r="51" spans="1:14" ht="12.75">
      <c r="A51" s="86" t="s">
        <v>203</v>
      </c>
      <c r="B51" s="191">
        <f>SUM(B5:B49)</f>
        <v>19.774</v>
      </c>
      <c r="C51" s="191">
        <f>SUM(C5:C49)</f>
        <v>3.0444999999999998</v>
      </c>
      <c r="D51" s="191">
        <f>SUM(D5:D49)</f>
        <v>16.729499999999994</v>
      </c>
      <c r="E51" s="192"/>
      <c r="F51" s="191">
        <f aca="true" t="shared" si="0" ref="F51:L51">SUM(F5:F49)</f>
        <v>13.9739</v>
      </c>
      <c r="G51" s="213">
        <f t="shared" si="0"/>
        <v>0.159</v>
      </c>
      <c r="H51" s="214">
        <f t="shared" si="0"/>
        <v>1.2545</v>
      </c>
      <c r="I51" s="215">
        <f t="shared" si="0"/>
        <v>5.166399999999999</v>
      </c>
      <c r="J51" s="215">
        <f t="shared" si="0"/>
        <v>6.7940000000000005</v>
      </c>
      <c r="K51" s="215">
        <f t="shared" si="0"/>
        <v>0</v>
      </c>
      <c r="L51" s="216">
        <f t="shared" si="0"/>
        <v>0.18</v>
      </c>
      <c r="M51" s="207"/>
      <c r="N51" s="449"/>
    </row>
    <row r="52" spans="1:14" ht="12.75">
      <c r="A52" s="188"/>
      <c r="B52" s="188"/>
      <c r="C52" s="509">
        <f>C51+D51</f>
        <v>19.773999999999994</v>
      </c>
      <c r="D52" s="508"/>
      <c r="E52" s="224" t="s">
        <v>334</v>
      </c>
      <c r="F52" s="225">
        <f>F51/B51</f>
        <v>0.7066804895317083</v>
      </c>
      <c r="G52" s="226" t="s">
        <v>335</v>
      </c>
      <c r="H52" s="226"/>
      <c r="I52" s="226"/>
      <c r="J52" s="226"/>
      <c r="K52" s="226"/>
      <c r="L52" s="227"/>
      <c r="M52" s="220"/>
      <c r="N52" s="450"/>
    </row>
    <row r="53" spans="1:14" ht="12.75">
      <c r="A53" s="188"/>
      <c r="B53" s="188"/>
      <c r="C53" s="188"/>
      <c r="D53" s="188"/>
      <c r="E53" s="218" t="s">
        <v>336</v>
      </c>
      <c r="F53" s="228">
        <f>F51-F22-F14-F44</f>
        <v>13.363600000000002</v>
      </c>
      <c r="G53" s="188" t="s">
        <v>325</v>
      </c>
      <c r="H53" s="188"/>
      <c r="I53" s="188"/>
      <c r="J53" s="188"/>
      <c r="K53" s="188"/>
      <c r="L53" s="219"/>
      <c r="M53" s="220"/>
      <c r="N53" s="220"/>
    </row>
    <row r="54" spans="1:15" ht="12.75">
      <c r="A54" s="188"/>
      <c r="B54" s="188"/>
      <c r="C54" s="188"/>
      <c r="D54" s="188"/>
      <c r="E54" s="218" t="s">
        <v>337</v>
      </c>
      <c r="F54" s="228">
        <f>F53-F35-F37-F40-F42-F43</f>
        <v>12.145600000000002</v>
      </c>
      <c r="G54" s="188" t="s">
        <v>325</v>
      </c>
      <c r="H54" s="188"/>
      <c r="I54" s="188"/>
      <c r="J54" s="188"/>
      <c r="K54" s="188"/>
      <c r="L54" s="219"/>
      <c r="M54" s="220"/>
      <c r="N54" s="220"/>
      <c r="O54" s="431"/>
    </row>
    <row r="55" spans="1:14" ht="12.75">
      <c r="A55" s="188"/>
      <c r="B55" s="188"/>
      <c r="C55" s="188"/>
      <c r="D55" s="188"/>
      <c r="E55" s="218"/>
      <c r="F55" s="228"/>
      <c r="G55" s="188"/>
      <c r="H55" s="188"/>
      <c r="I55" s="188"/>
      <c r="J55" s="188"/>
      <c r="K55" s="188"/>
      <c r="L55" s="219"/>
      <c r="M55" s="220"/>
      <c r="N55" s="220"/>
    </row>
    <row r="56" spans="1:14" ht="12.75">
      <c r="A56" s="241" t="s">
        <v>351</v>
      </c>
      <c r="B56" s="98"/>
      <c r="C56" s="98"/>
      <c r="D56" s="98"/>
      <c r="E56" s="98"/>
      <c r="F56" s="102"/>
      <c r="G56" s="98"/>
      <c r="H56" s="98"/>
      <c r="I56" s="98"/>
      <c r="J56" s="98"/>
      <c r="K56" s="98"/>
      <c r="L56" s="211"/>
      <c r="M56" s="220"/>
      <c r="N56" s="447"/>
    </row>
    <row r="57" spans="1:14" ht="12.75">
      <c r="A57" s="239" t="s">
        <v>171</v>
      </c>
      <c r="B57" s="175"/>
      <c r="C57" s="175"/>
      <c r="D57" s="175"/>
      <c r="E57" s="175"/>
      <c r="F57" s="231"/>
      <c r="G57" s="175"/>
      <c r="H57" s="175"/>
      <c r="I57" s="175"/>
      <c r="J57" s="175"/>
      <c r="K57" s="175"/>
      <c r="L57" s="212"/>
      <c r="M57" s="220"/>
      <c r="N57" s="447"/>
    </row>
    <row r="58" spans="1:14" ht="12.75">
      <c r="A58" s="5"/>
      <c r="B58" s="242">
        <f>SUM(B35:B44)</f>
        <v>2.2549</v>
      </c>
      <c r="C58" s="242">
        <f>SUM(C35:C44)</f>
        <v>0.6969000000000001</v>
      </c>
      <c r="D58" s="242">
        <f>SUM(D35:D44)</f>
        <v>1.5579999999999998</v>
      </c>
      <c r="E58" s="242"/>
      <c r="F58" s="229">
        <f aca="true" t="shared" si="1" ref="F58:L58">SUM(F35:F44)</f>
        <v>1.407</v>
      </c>
      <c r="G58" s="242">
        <f t="shared" si="1"/>
        <v>0.159</v>
      </c>
      <c r="H58" s="242">
        <f t="shared" si="1"/>
        <v>0.257</v>
      </c>
      <c r="I58" s="242">
        <f t="shared" si="1"/>
        <v>0.563</v>
      </c>
      <c r="J58" s="242">
        <f t="shared" si="1"/>
        <v>0.428</v>
      </c>
      <c r="K58" s="242">
        <f t="shared" si="1"/>
        <v>0</v>
      </c>
      <c r="L58" s="230">
        <f t="shared" si="1"/>
        <v>0.16</v>
      </c>
      <c r="M58" s="220"/>
      <c r="N58" s="447"/>
    </row>
    <row r="59" spans="1:14" ht="12.75">
      <c r="A59" s="238" t="s">
        <v>168</v>
      </c>
      <c r="B59" s="242"/>
      <c r="C59" s="242"/>
      <c r="D59" s="242"/>
      <c r="E59" s="242"/>
      <c r="F59" s="229"/>
      <c r="G59" s="242"/>
      <c r="H59" s="242"/>
      <c r="I59" s="242"/>
      <c r="J59" s="242"/>
      <c r="K59" s="242"/>
      <c r="L59" s="247"/>
      <c r="M59" s="220"/>
      <c r="N59" s="447"/>
    </row>
    <row r="60" spans="1:14" ht="12.75">
      <c r="A60" s="5"/>
      <c r="B60" s="242">
        <v>0</v>
      </c>
      <c r="C60" s="242">
        <v>0</v>
      </c>
      <c r="D60" s="242">
        <v>0</v>
      </c>
      <c r="E60" s="242"/>
      <c r="F60" s="229">
        <v>0</v>
      </c>
      <c r="G60" s="242">
        <v>0</v>
      </c>
      <c r="H60" s="242">
        <v>0</v>
      </c>
      <c r="I60" s="242">
        <v>0</v>
      </c>
      <c r="J60" s="242">
        <v>0</v>
      </c>
      <c r="K60" s="242">
        <v>0</v>
      </c>
      <c r="L60" s="230">
        <v>0</v>
      </c>
      <c r="M60" s="220"/>
      <c r="N60" s="447"/>
    </row>
    <row r="61" spans="1:14" ht="12.75">
      <c r="A61" s="240" t="s">
        <v>352</v>
      </c>
      <c r="B61" s="242"/>
      <c r="C61" s="242"/>
      <c r="D61" s="242"/>
      <c r="E61" s="242"/>
      <c r="F61" s="229"/>
      <c r="G61" s="242"/>
      <c r="H61" s="242"/>
      <c r="I61" s="242"/>
      <c r="J61" s="242"/>
      <c r="K61" s="242"/>
      <c r="L61" s="247"/>
      <c r="M61" s="220"/>
      <c r="N61" s="447"/>
    </row>
    <row r="62" spans="1:14" ht="12.75">
      <c r="A62" s="5"/>
      <c r="B62" s="242">
        <f>B51-B58-B60</f>
        <v>17.5191</v>
      </c>
      <c r="C62" s="242">
        <f>C51-C58-C60</f>
        <v>2.3476</v>
      </c>
      <c r="D62" s="242">
        <f aca="true" t="shared" si="2" ref="D62:L62">D51-D58-D60</f>
        <v>15.171499999999995</v>
      </c>
      <c r="E62" s="242"/>
      <c r="F62" s="229">
        <f t="shared" si="2"/>
        <v>12.5669</v>
      </c>
      <c r="G62" s="242">
        <f t="shared" si="2"/>
        <v>0</v>
      </c>
      <c r="H62" s="242">
        <f t="shared" si="2"/>
        <v>0.9974999999999999</v>
      </c>
      <c r="I62" s="242">
        <f t="shared" si="2"/>
        <v>4.6034</v>
      </c>
      <c r="J62" s="242">
        <f t="shared" si="2"/>
        <v>6.3660000000000005</v>
      </c>
      <c r="K62" s="242">
        <f t="shared" si="2"/>
        <v>0</v>
      </c>
      <c r="L62" s="230">
        <f t="shared" si="2"/>
        <v>0.01999999999999999</v>
      </c>
      <c r="M62" s="220"/>
      <c r="N62" s="447"/>
    </row>
    <row r="63" spans="1:14" ht="12.75">
      <c r="A63" s="434" t="s">
        <v>402</v>
      </c>
      <c r="B63" s="245"/>
      <c r="C63" s="245"/>
      <c r="D63" s="245"/>
      <c r="E63" s="245"/>
      <c r="F63" s="439"/>
      <c r="G63" s="189"/>
      <c r="H63" s="189"/>
      <c r="I63" s="189"/>
      <c r="J63" s="189"/>
      <c r="K63" s="189"/>
      <c r="L63" s="440"/>
      <c r="M63" s="220"/>
      <c r="N63" s="447"/>
    </row>
    <row r="64" spans="1:14" ht="12.75">
      <c r="A64" s="240"/>
      <c r="B64" s="242"/>
      <c r="C64" s="242"/>
      <c r="D64" s="242"/>
      <c r="E64" s="242"/>
      <c r="F64" s="229">
        <f aca="true" t="shared" si="3" ref="F64:L64">F62+F60</f>
        <v>12.5669</v>
      </c>
      <c r="G64" s="436">
        <f t="shared" si="3"/>
        <v>0</v>
      </c>
      <c r="H64" s="436">
        <f t="shared" si="3"/>
        <v>0.9974999999999999</v>
      </c>
      <c r="I64" s="436">
        <f t="shared" si="3"/>
        <v>4.6034</v>
      </c>
      <c r="J64" s="436">
        <f t="shared" si="3"/>
        <v>6.3660000000000005</v>
      </c>
      <c r="K64" s="436">
        <f t="shared" si="3"/>
        <v>0</v>
      </c>
      <c r="L64" s="441">
        <f t="shared" si="3"/>
        <v>0.01999999999999999</v>
      </c>
      <c r="M64" s="220"/>
      <c r="N64" s="447"/>
    </row>
    <row r="65" spans="1:14" ht="12.75">
      <c r="A65" s="240" t="s">
        <v>403</v>
      </c>
      <c r="B65" s="242"/>
      <c r="C65" s="242"/>
      <c r="D65" s="242"/>
      <c r="E65" s="242"/>
      <c r="F65" s="231"/>
      <c r="G65" s="437"/>
      <c r="H65" s="437"/>
      <c r="I65" s="437"/>
      <c r="J65" s="437"/>
      <c r="K65" s="437"/>
      <c r="L65" s="212"/>
      <c r="M65" s="220"/>
      <c r="N65" s="447"/>
    </row>
    <row r="66" spans="1:14" ht="12.75">
      <c r="A66" s="435"/>
      <c r="B66" s="243"/>
      <c r="C66" s="243"/>
      <c r="D66" s="243"/>
      <c r="E66" s="243"/>
      <c r="F66" s="250">
        <f aca="true" t="shared" si="4" ref="F66:L66">F58</f>
        <v>1.407</v>
      </c>
      <c r="G66" s="438">
        <f t="shared" si="4"/>
        <v>0.159</v>
      </c>
      <c r="H66" s="438">
        <f t="shared" si="4"/>
        <v>0.257</v>
      </c>
      <c r="I66" s="438">
        <f t="shared" si="4"/>
        <v>0.563</v>
      </c>
      <c r="J66" s="438">
        <f t="shared" si="4"/>
        <v>0.428</v>
      </c>
      <c r="K66" s="438">
        <f t="shared" si="4"/>
        <v>0</v>
      </c>
      <c r="L66" s="442">
        <f t="shared" si="4"/>
        <v>0.16</v>
      </c>
      <c r="M66" s="220"/>
      <c r="N66" s="447"/>
    </row>
    <row r="67" spans="1:14" s="175" customFormat="1" ht="24" customHeight="1">
      <c r="A67" s="433" t="s">
        <v>353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8"/>
      <c r="N67" s="248"/>
    </row>
    <row r="68" spans="1:14" ht="12.75">
      <c r="A68" s="4"/>
      <c r="B68" s="244"/>
      <c r="C68" s="244"/>
      <c r="D68" s="245"/>
      <c r="E68" s="428" t="s">
        <v>322</v>
      </c>
      <c r="F68" s="246"/>
      <c r="G68" s="245"/>
      <c r="H68" s="245"/>
      <c r="I68" s="245"/>
      <c r="J68" s="245"/>
      <c r="K68" s="480"/>
      <c r="L68" s="220"/>
      <c r="M68" s="220"/>
      <c r="N68" s="447"/>
    </row>
    <row r="69" spans="1:14" ht="12.75">
      <c r="A69" s="190"/>
      <c r="B69" s="243">
        <f>B6+B8+B17+B30+B32+B33+B35+B37+B40+B42+B43+B44+B47+B49</f>
        <v>12.985</v>
      </c>
      <c r="C69" s="243">
        <f>C6+C8+C17+C30+C32+C33+C35+C37+C40+C42+C43+C44+C47+C49</f>
        <v>0.149</v>
      </c>
      <c r="D69" s="243">
        <f>D6+D8+D17+D30+D32+D33+D35+D37+D40+D42+D43+D44+D47+D49</f>
        <v>12.435999999999998</v>
      </c>
      <c r="E69" s="429">
        <f>F69/F51</f>
        <v>0.8860089166231331</v>
      </c>
      <c r="F69" s="250">
        <f aca="true" t="shared" si="5" ref="F69:K69">F6+F8+F17+F30+F32+F33+F35+F37+F40+F42+F43+F44+F47+F49</f>
        <v>12.381</v>
      </c>
      <c r="G69" s="243">
        <f t="shared" si="5"/>
        <v>0.159</v>
      </c>
      <c r="H69" s="243">
        <f t="shared" si="5"/>
        <v>0.4136</v>
      </c>
      <c r="I69" s="243">
        <f t="shared" si="5"/>
        <v>5.0144</v>
      </c>
      <c r="J69" s="243">
        <f t="shared" si="5"/>
        <v>6.7940000000000005</v>
      </c>
      <c r="K69" s="481">
        <f t="shared" si="5"/>
        <v>0</v>
      </c>
      <c r="L69" s="220"/>
      <c r="M69" s="220"/>
      <c r="N69" s="447"/>
    </row>
    <row r="70" spans="1:14" ht="12.75">
      <c r="A70" s="5"/>
      <c r="B70" s="242"/>
      <c r="C70" s="242"/>
      <c r="D70" s="242"/>
      <c r="E70" s="430" t="s">
        <v>324</v>
      </c>
      <c r="F70" s="229"/>
      <c r="G70" s="242"/>
      <c r="H70" s="242"/>
      <c r="I70" s="242"/>
      <c r="J70" s="242"/>
      <c r="K70" s="482"/>
      <c r="L70" s="220"/>
      <c r="M70" s="220"/>
      <c r="N70" s="447"/>
    </row>
    <row r="71" spans="1:14" ht="12.75">
      <c r="A71" s="190"/>
      <c r="B71" s="243">
        <f>B22+B14</f>
        <v>0.6613</v>
      </c>
      <c r="C71" s="243">
        <f>C22+C14</f>
        <v>0.6613</v>
      </c>
      <c r="D71" s="243">
        <f>D22+D14</f>
        <v>0</v>
      </c>
      <c r="E71" s="429">
        <f>F71/F51</f>
        <v>0.030149063611447053</v>
      </c>
      <c r="F71" s="250">
        <f aca="true" t="shared" si="6" ref="F71:K71">F22+F14</f>
        <v>0.4213</v>
      </c>
      <c r="G71" s="243">
        <f t="shared" si="6"/>
        <v>0</v>
      </c>
      <c r="H71" s="243">
        <f t="shared" si="6"/>
        <v>0.2693</v>
      </c>
      <c r="I71" s="243">
        <f t="shared" si="6"/>
        <v>0.152</v>
      </c>
      <c r="J71" s="243">
        <f t="shared" si="6"/>
        <v>0</v>
      </c>
      <c r="K71" s="481">
        <f t="shared" si="6"/>
        <v>0</v>
      </c>
      <c r="L71" s="432"/>
      <c r="M71" s="432" t="s">
        <v>399</v>
      </c>
      <c r="N71" s="447"/>
    </row>
  </sheetData>
  <mergeCells count="1">
    <mergeCell ref="C3:D3"/>
  </mergeCells>
  <printOptions gridLines="1" horizontalCentered="1"/>
  <pageMargins left="0.5905511811023623" right="0.3937007874015748" top="0.55" bottom="0.58" header="0.5118110236220472" footer="0.5118110236220472"/>
  <pageSetup fitToHeight="1" fitToWidth="1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xSplit="1" ySplit="4" topLeftCell="B3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17.875" style="43" customWidth="1"/>
    <col min="2" max="2" width="5.625" style="43" customWidth="1"/>
    <col min="3" max="3" width="6.625" style="2" customWidth="1"/>
    <col min="4" max="5" width="7.125" style="2" customWidth="1"/>
    <col min="6" max="6" width="6.875" style="2" customWidth="1"/>
    <col min="7" max="10" width="7.75390625" style="2" customWidth="1"/>
    <col min="11" max="11" width="9.75390625" style="50" customWidth="1"/>
    <col min="12" max="12" width="2.75390625" style="2" customWidth="1"/>
    <col min="13" max="16384" width="9.125" style="2" customWidth="1"/>
  </cols>
  <sheetData>
    <row r="1" spans="1:2" ht="18">
      <c r="A1" s="55" t="s">
        <v>156</v>
      </c>
      <c r="B1" s="55"/>
    </row>
    <row r="2" spans="1:11" ht="12.75">
      <c r="A2" s="117" t="s">
        <v>499</v>
      </c>
      <c r="B2" s="484" t="s">
        <v>501</v>
      </c>
      <c r="C2" s="485" t="s">
        <v>500</v>
      </c>
      <c r="D2" s="484" t="s">
        <v>501</v>
      </c>
      <c r="E2" s="484" t="s">
        <v>501</v>
      </c>
      <c r="F2" s="484" t="s">
        <v>501</v>
      </c>
      <c r="G2" s="484" t="s">
        <v>501</v>
      </c>
      <c r="H2" s="485" t="s">
        <v>500</v>
      </c>
      <c r="I2" s="484" t="s">
        <v>501</v>
      </c>
      <c r="J2" s="484" t="s">
        <v>501</v>
      </c>
      <c r="K2" s="486"/>
    </row>
    <row r="3" spans="1:11" ht="12.75">
      <c r="A3" s="2"/>
      <c r="B3" s="44" t="s">
        <v>155</v>
      </c>
      <c r="C3" s="483" t="s">
        <v>355</v>
      </c>
      <c r="D3" s="54" t="s">
        <v>159</v>
      </c>
      <c r="E3" s="54" t="s">
        <v>159</v>
      </c>
      <c r="F3" s="54" t="s">
        <v>159</v>
      </c>
      <c r="G3" s="54" t="s">
        <v>155</v>
      </c>
      <c r="H3" s="483" t="s">
        <v>355</v>
      </c>
      <c r="I3" s="44" t="s">
        <v>238</v>
      </c>
      <c r="J3" s="44" t="s">
        <v>155</v>
      </c>
      <c r="K3" s="324" t="s">
        <v>238</v>
      </c>
    </row>
    <row r="4" spans="1:11" ht="12.75">
      <c r="A4" s="48" t="s">
        <v>150</v>
      </c>
      <c r="B4" s="281" t="s">
        <v>357</v>
      </c>
      <c r="C4" s="284" t="s">
        <v>362</v>
      </c>
      <c r="D4" s="309" t="s">
        <v>375</v>
      </c>
      <c r="E4" s="131" t="s">
        <v>152</v>
      </c>
      <c r="F4" s="130" t="s">
        <v>153</v>
      </c>
      <c r="G4" s="310" t="s">
        <v>374</v>
      </c>
      <c r="H4" s="311" t="s">
        <v>363</v>
      </c>
      <c r="I4" s="312" t="s">
        <v>233</v>
      </c>
      <c r="J4" s="321" t="s">
        <v>154</v>
      </c>
      <c r="K4" s="325" t="s">
        <v>377</v>
      </c>
    </row>
    <row r="5" spans="1:11" ht="12.75">
      <c r="A5" s="43" t="s">
        <v>161</v>
      </c>
      <c r="B5" s="332">
        <v>1</v>
      </c>
      <c r="C5" s="332">
        <v>2</v>
      </c>
      <c r="D5" s="332">
        <v>3</v>
      </c>
      <c r="E5" s="332">
        <v>4</v>
      </c>
      <c r="F5" s="332">
        <v>5</v>
      </c>
      <c r="G5" s="333">
        <v>6</v>
      </c>
      <c r="H5" s="332">
        <v>7</v>
      </c>
      <c r="I5" s="282">
        <v>8</v>
      </c>
      <c r="J5" s="335">
        <v>9</v>
      </c>
      <c r="K5" s="331" t="s">
        <v>379</v>
      </c>
    </row>
    <row r="6" spans="1:11" ht="16.5" customHeight="1">
      <c r="A6" s="45" t="s">
        <v>3</v>
      </c>
      <c r="B6" s="128" t="s">
        <v>160</v>
      </c>
      <c r="C6" s="128" t="s">
        <v>160</v>
      </c>
      <c r="D6" s="301" t="s">
        <v>361</v>
      </c>
      <c r="E6" s="128" t="s">
        <v>361</v>
      </c>
      <c r="F6" s="128" t="s">
        <v>361</v>
      </c>
      <c r="G6" s="128" t="s">
        <v>160</v>
      </c>
      <c r="H6" s="128" t="s">
        <v>160</v>
      </c>
      <c r="I6" s="320" t="s">
        <v>147</v>
      </c>
      <c r="J6" s="322" t="s">
        <v>160</v>
      </c>
      <c r="K6" s="331"/>
    </row>
    <row r="7" spans="1:11" ht="15.75">
      <c r="A7" s="296" t="s">
        <v>148</v>
      </c>
      <c r="B7" s="51" t="s">
        <v>236</v>
      </c>
      <c r="C7" s="295" t="s">
        <v>149</v>
      </c>
      <c r="D7" s="77" t="s">
        <v>149</v>
      </c>
      <c r="E7" s="300" t="s">
        <v>149</v>
      </c>
      <c r="F7" s="300" t="s">
        <v>149</v>
      </c>
      <c r="G7" s="51" t="s">
        <v>236</v>
      </c>
      <c r="H7" s="295" t="s">
        <v>149</v>
      </c>
      <c r="I7" s="319" t="s">
        <v>14</v>
      </c>
      <c r="J7" s="334" t="s">
        <v>236</v>
      </c>
      <c r="K7" s="326"/>
    </row>
    <row r="8" spans="1:11" s="123" customFormat="1" ht="12.75">
      <c r="A8" s="293" t="s">
        <v>151</v>
      </c>
      <c r="B8" s="302" t="s">
        <v>4</v>
      </c>
      <c r="C8" s="302" t="s">
        <v>4</v>
      </c>
      <c r="D8" s="288" t="s">
        <v>4</v>
      </c>
      <c r="E8" s="303"/>
      <c r="F8" s="304"/>
      <c r="G8" s="291"/>
      <c r="H8" s="302" t="s">
        <v>4</v>
      </c>
      <c r="I8" s="285"/>
      <c r="J8" s="294" t="s">
        <v>4</v>
      </c>
      <c r="K8" s="327"/>
    </row>
    <row r="9" spans="1:11" s="123" customFormat="1" ht="12.75">
      <c r="A9" s="124" t="s">
        <v>364</v>
      </c>
      <c r="B9" s="336"/>
      <c r="C9" s="337"/>
      <c r="D9" s="338"/>
      <c r="E9" s="339" t="s">
        <v>4</v>
      </c>
      <c r="F9" s="336" t="s">
        <v>4</v>
      </c>
      <c r="G9" s="340"/>
      <c r="H9" s="339"/>
      <c r="I9" s="341"/>
      <c r="J9" s="336"/>
      <c r="K9" s="327"/>
    </row>
    <row r="10" spans="1:11" ht="12.75">
      <c r="A10" s="52" t="s">
        <v>212</v>
      </c>
      <c r="B10" s="47"/>
      <c r="C10" s="113" t="s">
        <v>4</v>
      </c>
      <c r="D10" s="114"/>
      <c r="E10" s="114" t="s">
        <v>4</v>
      </c>
      <c r="F10" s="115" t="s">
        <v>4</v>
      </c>
      <c r="G10" s="111" t="s">
        <v>4</v>
      </c>
      <c r="H10" s="114" t="s">
        <v>4</v>
      </c>
      <c r="I10" s="132"/>
      <c r="J10" s="114" t="s">
        <v>4</v>
      </c>
      <c r="K10" s="325"/>
    </row>
    <row r="11" spans="1:11" ht="12.75">
      <c r="A11" s="52" t="s">
        <v>213</v>
      </c>
      <c r="B11" s="47"/>
      <c r="C11" s="113"/>
      <c r="D11" s="114"/>
      <c r="E11" s="109"/>
      <c r="F11" s="110"/>
      <c r="G11" s="125"/>
      <c r="H11" s="114"/>
      <c r="I11" s="132"/>
      <c r="J11" s="114"/>
      <c r="K11" s="325"/>
    </row>
    <row r="12" spans="1:11" ht="12.75">
      <c r="A12" s="47" t="s">
        <v>226</v>
      </c>
      <c r="B12" s="47"/>
      <c r="C12" s="116"/>
      <c r="D12" s="121"/>
      <c r="E12" s="109"/>
      <c r="F12" s="110"/>
      <c r="G12" s="125"/>
      <c r="H12" s="121"/>
      <c r="I12" s="132"/>
      <c r="J12" s="121"/>
      <c r="K12" s="325"/>
    </row>
    <row r="13" spans="1:11" ht="12.75">
      <c r="A13" s="43" t="s">
        <v>221</v>
      </c>
      <c r="B13" s="121" t="s">
        <v>4</v>
      </c>
      <c r="C13" s="120" t="s">
        <v>4</v>
      </c>
      <c r="D13" s="121" t="s">
        <v>4</v>
      </c>
      <c r="E13" s="121" t="s">
        <v>4</v>
      </c>
      <c r="F13" s="122" t="s">
        <v>4</v>
      </c>
      <c r="G13" s="125" t="s">
        <v>4</v>
      </c>
      <c r="H13" s="121" t="s">
        <v>4</v>
      </c>
      <c r="I13" s="121" t="s">
        <v>4</v>
      </c>
      <c r="J13" s="121" t="s">
        <v>4</v>
      </c>
      <c r="K13" s="328"/>
    </row>
    <row r="14" spans="1:11" ht="12.75">
      <c r="A14" s="43" t="s">
        <v>222</v>
      </c>
      <c r="C14" s="120" t="s">
        <v>4</v>
      </c>
      <c r="D14" s="121" t="s">
        <v>4</v>
      </c>
      <c r="E14" s="121" t="s">
        <v>4</v>
      </c>
      <c r="F14" s="122" t="s">
        <v>4</v>
      </c>
      <c r="G14" s="129"/>
      <c r="H14" s="121" t="s">
        <v>4</v>
      </c>
      <c r="I14" s="121"/>
      <c r="J14" s="121" t="s">
        <v>4</v>
      </c>
      <c r="K14" s="328"/>
    </row>
    <row r="15" spans="1:11" ht="12.75">
      <c r="A15" s="43" t="s">
        <v>358</v>
      </c>
      <c r="B15" s="121" t="s">
        <v>4</v>
      </c>
      <c r="C15" s="120" t="s">
        <v>4</v>
      </c>
      <c r="D15" s="121"/>
      <c r="E15" s="114" t="s">
        <v>4</v>
      </c>
      <c r="F15" s="115" t="s">
        <v>4</v>
      </c>
      <c r="G15" s="129"/>
      <c r="H15" s="121" t="s">
        <v>4</v>
      </c>
      <c r="I15" s="115" t="s">
        <v>4</v>
      </c>
      <c r="J15" s="121"/>
      <c r="K15" s="125" t="s">
        <v>4</v>
      </c>
    </row>
    <row r="16" spans="1:11" ht="12.75">
      <c r="A16" s="43" t="s">
        <v>359</v>
      </c>
      <c r="B16" s="114" t="s">
        <v>4</v>
      </c>
      <c r="C16" s="120" t="s">
        <v>4</v>
      </c>
      <c r="D16" s="121"/>
      <c r="E16" s="114" t="s">
        <v>4</v>
      </c>
      <c r="F16" s="115" t="s">
        <v>4</v>
      </c>
      <c r="G16" s="129"/>
      <c r="H16" s="121" t="s">
        <v>4</v>
      </c>
      <c r="I16" s="115" t="s">
        <v>4</v>
      </c>
      <c r="J16" s="121" t="s">
        <v>4</v>
      </c>
      <c r="K16" s="125" t="s">
        <v>4</v>
      </c>
    </row>
    <row r="17" spans="1:11" ht="12.75">
      <c r="A17" s="43" t="s">
        <v>360</v>
      </c>
      <c r="B17" s="121" t="s">
        <v>4</v>
      </c>
      <c r="C17" s="120"/>
      <c r="D17" s="121"/>
      <c r="E17" s="114"/>
      <c r="F17" s="110"/>
      <c r="G17" s="129"/>
      <c r="H17" s="121"/>
      <c r="I17" s="121"/>
      <c r="J17" s="121"/>
      <c r="K17" s="328"/>
    </row>
    <row r="18" spans="1:11" ht="12.75">
      <c r="A18" s="43" t="s">
        <v>356</v>
      </c>
      <c r="C18" s="120" t="s">
        <v>4</v>
      </c>
      <c r="D18" s="121"/>
      <c r="E18" s="305"/>
      <c r="F18" s="73"/>
      <c r="G18" s="107"/>
      <c r="H18" s="121" t="s">
        <v>4</v>
      </c>
      <c r="I18" s="121"/>
      <c r="J18" s="121"/>
      <c r="K18" s="125" t="s">
        <v>4</v>
      </c>
    </row>
    <row r="19" spans="1:11" ht="12.75">
      <c r="A19" s="43" t="s">
        <v>373</v>
      </c>
      <c r="C19" s="120"/>
      <c r="D19" s="121"/>
      <c r="E19" s="121" t="s">
        <v>4</v>
      </c>
      <c r="F19" s="122" t="s">
        <v>4</v>
      </c>
      <c r="G19" s="107"/>
      <c r="H19" s="121"/>
      <c r="I19" s="121"/>
      <c r="J19" s="121"/>
      <c r="K19" s="329"/>
    </row>
    <row r="20" spans="1:11" ht="12.75">
      <c r="A20" s="43" t="s">
        <v>250</v>
      </c>
      <c r="B20" s="114" t="s">
        <v>4</v>
      </c>
      <c r="C20" s="120" t="s">
        <v>4</v>
      </c>
      <c r="D20" s="114" t="s">
        <v>4</v>
      </c>
      <c r="E20" s="305"/>
      <c r="F20" s="115"/>
      <c r="G20" s="107"/>
      <c r="H20" s="121" t="s">
        <v>4</v>
      </c>
      <c r="I20" s="121" t="s">
        <v>4</v>
      </c>
      <c r="J20" s="323"/>
      <c r="K20" s="329"/>
    </row>
    <row r="21" spans="1:11" ht="12.75">
      <c r="A21" s="43" t="s">
        <v>251</v>
      </c>
      <c r="B21" s="344"/>
      <c r="C21" s="120" t="s">
        <v>4</v>
      </c>
      <c r="D21" s="121"/>
      <c r="E21" s="306"/>
      <c r="F21" s="115"/>
      <c r="G21" s="111"/>
      <c r="H21" s="121" t="s">
        <v>4</v>
      </c>
      <c r="I21" s="121" t="s">
        <v>4</v>
      </c>
      <c r="J21" s="121"/>
      <c r="K21" s="328"/>
    </row>
    <row r="22" spans="1:11" ht="12.75">
      <c r="A22" s="43" t="s">
        <v>227</v>
      </c>
      <c r="C22" s="289"/>
      <c r="D22" s="109"/>
      <c r="E22" s="121" t="s">
        <v>4</v>
      </c>
      <c r="F22" s="110"/>
      <c r="G22" s="129"/>
      <c r="H22" s="121" t="s">
        <v>4</v>
      </c>
      <c r="I22" s="121"/>
      <c r="J22" s="109"/>
      <c r="K22" s="328"/>
    </row>
    <row r="23" spans="1:11" ht="12.75">
      <c r="A23" s="43" t="s">
        <v>217</v>
      </c>
      <c r="C23" s="289"/>
      <c r="D23" s="109"/>
      <c r="E23" s="109"/>
      <c r="F23" s="110"/>
      <c r="G23" s="129"/>
      <c r="H23" s="121" t="s">
        <v>4</v>
      </c>
      <c r="I23" s="121"/>
      <c r="J23" s="109"/>
      <c r="K23" s="328"/>
    </row>
    <row r="24" spans="1:11" ht="12.75">
      <c r="A24" s="43" t="s">
        <v>224</v>
      </c>
      <c r="C24" s="120" t="s">
        <v>4</v>
      </c>
      <c r="D24" s="121" t="s">
        <v>4</v>
      </c>
      <c r="E24" s="121" t="s">
        <v>4</v>
      </c>
      <c r="F24" s="122" t="s">
        <v>4</v>
      </c>
      <c r="G24" s="129"/>
      <c r="H24" s="121" t="s">
        <v>4</v>
      </c>
      <c r="I24" s="132"/>
      <c r="J24" s="121" t="s">
        <v>4</v>
      </c>
      <c r="K24" s="328"/>
    </row>
    <row r="25" spans="1:11" ht="12.75">
      <c r="A25" s="43" t="s">
        <v>376</v>
      </c>
      <c r="C25" s="113" t="s">
        <v>4</v>
      </c>
      <c r="D25" s="114" t="s">
        <v>4</v>
      </c>
      <c r="E25" s="114" t="s">
        <v>4</v>
      </c>
      <c r="F25" s="115" t="s">
        <v>4</v>
      </c>
      <c r="G25" s="129"/>
      <c r="H25" s="114" t="s">
        <v>4</v>
      </c>
      <c r="I25" s="132"/>
      <c r="J25" s="109"/>
      <c r="K25" s="328"/>
    </row>
    <row r="26" spans="1:11" ht="12.75">
      <c r="A26" s="43" t="s">
        <v>220</v>
      </c>
      <c r="C26" s="120" t="s">
        <v>4</v>
      </c>
      <c r="D26" s="109"/>
      <c r="E26" s="109"/>
      <c r="F26" s="115"/>
      <c r="G26" s="129"/>
      <c r="H26" s="121" t="s">
        <v>4</v>
      </c>
      <c r="I26" s="132"/>
      <c r="J26" s="109"/>
      <c r="K26" s="328"/>
    </row>
    <row r="27" spans="1:11" ht="12.75">
      <c r="A27" s="43" t="s">
        <v>218</v>
      </c>
      <c r="C27" s="289"/>
      <c r="D27" s="121"/>
      <c r="E27" s="109"/>
      <c r="F27" s="110"/>
      <c r="G27" s="129"/>
      <c r="H27" s="121" t="s">
        <v>4</v>
      </c>
      <c r="I27" s="121" t="s">
        <v>4</v>
      </c>
      <c r="J27" s="121" t="s">
        <v>4</v>
      </c>
      <c r="K27" s="328"/>
    </row>
    <row r="28" spans="1:11" ht="12.75">
      <c r="A28" s="43" t="s">
        <v>225</v>
      </c>
      <c r="C28" s="120"/>
      <c r="D28" s="121" t="s">
        <v>4</v>
      </c>
      <c r="E28" s="121"/>
      <c r="F28" s="122" t="s">
        <v>4</v>
      </c>
      <c r="G28" s="129"/>
      <c r="H28" s="120"/>
      <c r="I28" s="132"/>
      <c r="J28" s="121" t="s">
        <v>4</v>
      </c>
      <c r="K28" s="125" t="s">
        <v>4</v>
      </c>
    </row>
    <row r="29" spans="1:11" ht="12.75">
      <c r="A29" s="138" t="s">
        <v>223</v>
      </c>
      <c r="B29" s="342"/>
      <c r="C29" s="286" t="s">
        <v>4</v>
      </c>
      <c r="D29" s="121" t="s">
        <v>4</v>
      </c>
      <c r="E29" s="109"/>
      <c r="F29" s="110"/>
      <c r="G29" s="125" t="s">
        <v>4</v>
      </c>
      <c r="H29" s="121" t="s">
        <v>4</v>
      </c>
      <c r="I29" s="121"/>
      <c r="J29" s="121" t="s">
        <v>4</v>
      </c>
      <c r="K29" s="328"/>
    </row>
    <row r="30" spans="1:11" ht="12.75">
      <c r="A30" s="118" t="s">
        <v>219</v>
      </c>
      <c r="B30" s="47"/>
      <c r="C30" s="290"/>
      <c r="D30" s="307" t="s">
        <v>4</v>
      </c>
      <c r="E30" s="109"/>
      <c r="F30" s="109"/>
      <c r="G30" s="129"/>
      <c r="H30" s="120"/>
      <c r="I30" s="121"/>
      <c r="J30" s="121" t="s">
        <v>4</v>
      </c>
      <c r="K30" s="328"/>
    </row>
    <row r="31" spans="1:11" ht="12.75">
      <c r="A31" s="118" t="s">
        <v>214</v>
      </c>
      <c r="B31" s="47"/>
      <c r="C31" s="121"/>
      <c r="D31" s="308" t="s">
        <v>4</v>
      </c>
      <c r="E31" s="283"/>
      <c r="F31" s="283"/>
      <c r="G31" s="133"/>
      <c r="H31" s="289"/>
      <c r="I31" s="313"/>
      <c r="J31" s="283"/>
      <c r="K31" s="325"/>
    </row>
    <row r="32" spans="1:11" ht="12.75">
      <c r="A32" s="136" t="s">
        <v>215</v>
      </c>
      <c r="B32" s="136"/>
      <c r="C32" s="283"/>
      <c r="D32" s="109"/>
      <c r="E32" s="120" t="s">
        <v>4</v>
      </c>
      <c r="F32" s="114"/>
      <c r="G32" s="129"/>
      <c r="H32" s="121" t="s">
        <v>4</v>
      </c>
      <c r="I32" s="121"/>
      <c r="J32" s="109"/>
      <c r="K32" s="325"/>
    </row>
    <row r="33" spans="1:11" ht="12.75">
      <c r="A33" s="136" t="s">
        <v>216</v>
      </c>
      <c r="B33" s="136"/>
      <c r="C33" s="121"/>
      <c r="D33" s="109"/>
      <c r="E33" s="120" t="s">
        <v>4</v>
      </c>
      <c r="F33" s="114"/>
      <c r="G33" s="111"/>
      <c r="H33" s="121" t="s">
        <v>4</v>
      </c>
      <c r="I33" s="121"/>
      <c r="J33" s="109"/>
      <c r="K33" s="325"/>
    </row>
    <row r="34" spans="1:11" ht="12.75">
      <c r="A34" s="136" t="s">
        <v>232</v>
      </c>
      <c r="B34" s="136"/>
      <c r="C34" s="283"/>
      <c r="D34" s="109"/>
      <c r="E34" s="120" t="s">
        <v>4</v>
      </c>
      <c r="F34" s="114"/>
      <c r="G34" s="125" t="s">
        <v>4</v>
      </c>
      <c r="H34" s="121" t="s">
        <v>4</v>
      </c>
      <c r="I34" s="121"/>
      <c r="J34" s="109"/>
      <c r="K34" s="325"/>
    </row>
    <row r="35" spans="1:11" ht="12.75">
      <c r="A35" s="135" t="s">
        <v>228</v>
      </c>
      <c r="B35" s="135"/>
      <c r="C35" s="283"/>
      <c r="D35" s="109"/>
      <c r="E35" s="113"/>
      <c r="F35" s="121" t="s">
        <v>372</v>
      </c>
      <c r="G35" s="129"/>
      <c r="H35" s="108"/>
      <c r="I35" s="132"/>
      <c r="J35" s="109"/>
      <c r="K35" s="325"/>
    </row>
    <row r="36" spans="1:11" ht="12.75">
      <c r="A36" s="135" t="s">
        <v>229</v>
      </c>
      <c r="B36" s="135"/>
      <c r="C36" s="283"/>
      <c r="D36" s="109"/>
      <c r="E36" s="113"/>
      <c r="F36" s="121" t="s">
        <v>4</v>
      </c>
      <c r="G36" s="111"/>
      <c r="H36" s="108"/>
      <c r="I36" s="132"/>
      <c r="J36" s="109"/>
      <c r="K36" s="325"/>
    </row>
    <row r="37" spans="1:11" ht="12.75">
      <c r="A37" s="126" t="s">
        <v>252</v>
      </c>
      <c r="B37" s="47"/>
      <c r="C37" s="283"/>
      <c r="D37" s="121"/>
      <c r="E37" s="127" t="s">
        <v>4</v>
      </c>
      <c r="F37" s="292"/>
      <c r="G37" s="129"/>
      <c r="H37" s="286" t="s">
        <v>4</v>
      </c>
      <c r="I37" s="132"/>
      <c r="J37" s="121" t="s">
        <v>4</v>
      </c>
      <c r="K37" s="325"/>
    </row>
    <row r="38" spans="1:11" ht="12.75">
      <c r="A38" s="126" t="s">
        <v>502</v>
      </c>
      <c r="B38" s="47"/>
      <c r="C38" s="283"/>
      <c r="D38" s="121"/>
      <c r="E38" s="121"/>
      <c r="F38" s="109"/>
      <c r="G38" s="129"/>
      <c r="H38" s="121"/>
      <c r="I38" s="132"/>
      <c r="J38" s="121" t="s">
        <v>4</v>
      </c>
      <c r="K38" s="325"/>
    </row>
    <row r="39" spans="1:11" ht="12.75">
      <c r="A39" s="126" t="s">
        <v>380</v>
      </c>
      <c r="B39" s="47"/>
      <c r="C39" s="283"/>
      <c r="D39" s="121"/>
      <c r="E39" s="109"/>
      <c r="F39" s="112"/>
      <c r="G39" s="129"/>
      <c r="H39" s="121"/>
      <c r="I39" s="134"/>
      <c r="J39" s="121" t="s">
        <v>4</v>
      </c>
      <c r="K39" s="325"/>
    </row>
    <row r="40" spans="1:11" ht="12.75">
      <c r="A40" s="487" t="s">
        <v>503</v>
      </c>
      <c r="B40" s="47"/>
      <c r="C40" s="283"/>
      <c r="D40" s="121"/>
      <c r="E40" s="109"/>
      <c r="F40" s="112"/>
      <c r="G40" s="129"/>
      <c r="H40" s="121"/>
      <c r="I40" s="134"/>
      <c r="J40" s="122" t="s">
        <v>4</v>
      </c>
      <c r="K40" s="325"/>
    </row>
    <row r="41" spans="1:11" ht="12.75">
      <c r="A41" s="137" t="s">
        <v>237</v>
      </c>
      <c r="B41" s="343"/>
      <c r="C41" s="283"/>
      <c r="D41" s="121"/>
      <c r="E41" s="109"/>
      <c r="F41" s="112"/>
      <c r="G41" s="129"/>
      <c r="H41" s="121"/>
      <c r="I41" s="134"/>
      <c r="J41" s="119" t="s">
        <v>4</v>
      </c>
      <c r="K41" s="325"/>
    </row>
    <row r="42" spans="1:11" ht="12.75">
      <c r="A42" s="46" t="s">
        <v>235</v>
      </c>
      <c r="B42" s="47"/>
      <c r="C42" s="283"/>
      <c r="D42" s="114"/>
      <c r="E42" s="109"/>
      <c r="F42" s="112"/>
      <c r="G42" s="127" t="s">
        <v>4</v>
      </c>
      <c r="H42" s="114"/>
      <c r="I42" s="287"/>
      <c r="J42" s="114"/>
      <c r="K42" s="325"/>
    </row>
    <row r="43" spans="1:11" ht="12.75">
      <c r="A43" s="49" t="s">
        <v>211</v>
      </c>
      <c r="B43" s="47"/>
      <c r="C43" s="109"/>
      <c r="D43" s="109"/>
      <c r="E43" s="109"/>
      <c r="F43" s="112"/>
      <c r="G43" s="112"/>
      <c r="H43" s="109"/>
      <c r="I43" s="125" t="s">
        <v>4</v>
      </c>
      <c r="J43" s="109"/>
      <c r="K43" s="330"/>
    </row>
    <row r="44" spans="1:11" ht="12.75">
      <c r="A44" s="49" t="s">
        <v>146</v>
      </c>
      <c r="B44" s="345"/>
      <c r="C44" s="109"/>
      <c r="D44" s="109"/>
      <c r="E44" s="109"/>
      <c r="F44" s="112"/>
      <c r="G44" s="112"/>
      <c r="H44" s="109"/>
      <c r="I44" s="127" t="s">
        <v>4</v>
      </c>
      <c r="J44" s="109"/>
      <c r="K44" s="330"/>
    </row>
    <row r="45" spans="1:11" ht="12.75">
      <c r="A45" s="297" t="s">
        <v>365</v>
      </c>
      <c r="B45" s="314" t="s">
        <v>4</v>
      </c>
      <c r="C45" s="315" t="s">
        <v>4</v>
      </c>
      <c r="H45" s="315" t="s">
        <v>4</v>
      </c>
      <c r="K45" s="325"/>
    </row>
    <row r="46" spans="1:11" ht="12.75">
      <c r="A46" s="298" t="s">
        <v>367</v>
      </c>
      <c r="B46" s="316"/>
      <c r="C46" s="317" t="s">
        <v>4</v>
      </c>
      <c r="H46" s="317" t="s">
        <v>4</v>
      </c>
      <c r="K46" s="325"/>
    </row>
    <row r="47" spans="1:11" ht="12.75">
      <c r="A47" s="298" t="s">
        <v>368</v>
      </c>
      <c r="B47" s="316"/>
      <c r="C47" s="318" t="s">
        <v>4</v>
      </c>
      <c r="H47" s="318" t="s">
        <v>4</v>
      </c>
      <c r="J47" s="315" t="s">
        <v>4</v>
      </c>
      <c r="K47" s="325"/>
    </row>
    <row r="48" spans="1:11" ht="12.75">
      <c r="A48" s="298" t="s">
        <v>369</v>
      </c>
      <c r="J48" s="318" t="s">
        <v>4</v>
      </c>
      <c r="K48" s="325"/>
    </row>
    <row r="49" spans="1:11" ht="12.75">
      <c r="A49" s="299" t="s">
        <v>366</v>
      </c>
      <c r="K49" s="325"/>
    </row>
    <row r="50" spans="1:11" ht="12.75">
      <c r="A50" s="299" t="s">
        <v>370</v>
      </c>
      <c r="K50" s="325"/>
    </row>
    <row r="51" spans="1:11" ht="12.75">
      <c r="A51" s="299" t="s">
        <v>371</v>
      </c>
      <c r="K51" s="325"/>
    </row>
    <row r="52" spans="1:11" ht="12.75">
      <c r="A52" s="43" t="s">
        <v>378</v>
      </c>
      <c r="K52" s="127" t="s">
        <v>4</v>
      </c>
    </row>
  </sheetData>
  <printOptions gridLines="1" horizontalCentered="1" vertic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110" r:id="rId1"/>
  <headerFooter alignWithMargins="0">
    <oddHeader>&amp;LÚPn Lišnice&amp;RA*P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C1" sqref="C1"/>
    </sheetView>
  </sheetViews>
  <sheetFormatPr defaultColWidth="9.00390625" defaultRowHeight="12.75"/>
  <cols>
    <col min="1" max="1" width="8.75390625" style="80" customWidth="1"/>
    <col min="2" max="2" width="69.00390625" style="80" customWidth="1"/>
  </cols>
  <sheetData>
    <row r="1" spans="1:3" ht="20.25">
      <c r="A1" s="81" t="s">
        <v>60</v>
      </c>
      <c r="B1" s="82"/>
      <c r="C1" s="83" t="s">
        <v>158</v>
      </c>
    </row>
    <row r="2" s="85" customFormat="1" ht="14.25">
      <c r="A2" s="84"/>
    </row>
    <row r="3" spans="1:2" s="9" customFormat="1" ht="14.25">
      <c r="A3" s="1" t="s">
        <v>125</v>
      </c>
      <c r="B3" s="1" t="s">
        <v>126</v>
      </c>
    </row>
    <row r="4" spans="1:2" s="9" customFormat="1" ht="14.25">
      <c r="A4" s="1" t="s">
        <v>114</v>
      </c>
      <c r="B4" s="1" t="s">
        <v>115</v>
      </c>
    </row>
    <row r="5" spans="1:2" s="39" customFormat="1" ht="15">
      <c r="A5" s="41" t="s">
        <v>104</v>
      </c>
      <c r="B5" s="1" t="s">
        <v>105</v>
      </c>
    </row>
    <row r="6" spans="1:2" s="39" customFormat="1" ht="14.25">
      <c r="A6" s="9" t="s">
        <v>102</v>
      </c>
      <c r="B6" s="9" t="s">
        <v>103</v>
      </c>
    </row>
    <row r="7" spans="1:2" s="39" customFormat="1" ht="14.25">
      <c r="A7" s="9" t="s">
        <v>117</v>
      </c>
      <c r="B7" s="9" t="s">
        <v>118</v>
      </c>
    </row>
    <row r="8" spans="1:2" s="9" customFormat="1" ht="14.25">
      <c r="A8" s="9" t="s">
        <v>83</v>
      </c>
      <c r="B8" s="9" t="s">
        <v>85</v>
      </c>
    </row>
    <row r="9" spans="1:2" s="9" customFormat="1" ht="14.25">
      <c r="A9" s="1" t="s">
        <v>137</v>
      </c>
      <c r="B9" s="1" t="s">
        <v>138</v>
      </c>
    </row>
    <row r="10" spans="1:2" s="9" customFormat="1" ht="14.25">
      <c r="A10" s="1" t="s">
        <v>133</v>
      </c>
      <c r="B10" s="1" t="s">
        <v>145</v>
      </c>
    </row>
    <row r="11" spans="1:2" s="9" customFormat="1" ht="14.25">
      <c r="A11" s="9" t="s">
        <v>116</v>
      </c>
      <c r="B11" s="9" t="s">
        <v>119</v>
      </c>
    </row>
    <row r="12" spans="1:2" s="9" customFormat="1" ht="14.25">
      <c r="A12" s="9" t="s">
        <v>66</v>
      </c>
      <c r="B12" s="9" t="s">
        <v>73</v>
      </c>
    </row>
    <row r="13" spans="1:2" s="9" customFormat="1" ht="14.25">
      <c r="A13" s="9" t="s">
        <v>70</v>
      </c>
      <c r="B13" s="9" t="s">
        <v>78</v>
      </c>
    </row>
    <row r="14" spans="1:2" s="9" customFormat="1" ht="14.25">
      <c r="A14" s="9" t="s">
        <v>71</v>
      </c>
      <c r="B14" s="9" t="s">
        <v>79</v>
      </c>
    </row>
    <row r="15" spans="1:2" s="9" customFormat="1" ht="14.25">
      <c r="A15" s="1" t="s">
        <v>106</v>
      </c>
      <c r="B15" s="1" t="s">
        <v>107</v>
      </c>
    </row>
    <row r="16" spans="1:2" s="9" customFormat="1" ht="14.25">
      <c r="A16" s="9" t="s">
        <v>99</v>
      </c>
      <c r="B16" s="9" t="s">
        <v>101</v>
      </c>
    </row>
    <row r="17" spans="1:2" s="9" customFormat="1" ht="14.25">
      <c r="A17" s="9" t="s">
        <v>81</v>
      </c>
      <c r="B17" s="9" t="s">
        <v>87</v>
      </c>
    </row>
    <row r="18" spans="1:2" s="9" customFormat="1" ht="14.25">
      <c r="A18" s="1" t="s">
        <v>95</v>
      </c>
      <c r="B18" s="1" t="s">
        <v>96</v>
      </c>
    </row>
    <row r="19" spans="1:2" s="9" customFormat="1" ht="14.25">
      <c r="A19" s="1" t="s">
        <v>95</v>
      </c>
      <c r="B19" s="1" t="s">
        <v>140</v>
      </c>
    </row>
    <row r="20" spans="1:2" s="9" customFormat="1" ht="14.25">
      <c r="A20" s="1" t="s">
        <v>143</v>
      </c>
      <c r="B20" s="1" t="s">
        <v>144</v>
      </c>
    </row>
    <row r="21" spans="1:2" s="9" customFormat="1" ht="14.25">
      <c r="A21" s="1" t="s">
        <v>141</v>
      </c>
      <c r="B21" s="1" t="s">
        <v>142</v>
      </c>
    </row>
    <row r="22" spans="1:2" s="9" customFormat="1" ht="14.25">
      <c r="A22" s="9" t="s">
        <v>64</v>
      </c>
      <c r="B22" s="9" t="s">
        <v>65</v>
      </c>
    </row>
    <row r="23" spans="1:2" s="9" customFormat="1" ht="14.25">
      <c r="A23" s="9" t="s">
        <v>98</v>
      </c>
      <c r="B23" s="9" t="s">
        <v>100</v>
      </c>
    </row>
    <row r="24" spans="1:2" s="9" customFormat="1" ht="14.25">
      <c r="A24" s="39" t="s">
        <v>0</v>
      </c>
      <c r="B24" s="9" t="s">
        <v>108</v>
      </c>
    </row>
    <row r="25" spans="1:2" s="9" customFormat="1" ht="14.25">
      <c r="A25" s="39" t="s">
        <v>61</v>
      </c>
      <c r="B25" s="39" t="s">
        <v>62</v>
      </c>
    </row>
    <row r="26" spans="1:2" s="9" customFormat="1" ht="14.25">
      <c r="A26" s="1" t="s">
        <v>131</v>
      </c>
      <c r="B26" s="1" t="s">
        <v>132</v>
      </c>
    </row>
    <row r="27" spans="1:2" s="9" customFormat="1" ht="14.25">
      <c r="A27" s="1" t="s">
        <v>129</v>
      </c>
      <c r="B27" s="1" t="s">
        <v>130</v>
      </c>
    </row>
    <row r="28" spans="1:2" s="9" customFormat="1" ht="14.25">
      <c r="A28" s="1" t="s">
        <v>120</v>
      </c>
      <c r="B28" s="1" t="s">
        <v>121</v>
      </c>
    </row>
    <row r="29" spans="1:2" s="9" customFormat="1" ht="14.25">
      <c r="A29" s="1" t="s">
        <v>97</v>
      </c>
      <c r="B29" s="1" t="s">
        <v>122</v>
      </c>
    </row>
    <row r="30" spans="1:2" s="9" customFormat="1" ht="14.25">
      <c r="A30" s="1" t="s">
        <v>231</v>
      </c>
      <c r="B30" s="39" t="s">
        <v>230</v>
      </c>
    </row>
    <row r="31" spans="1:2" s="9" customFormat="1" ht="14.25">
      <c r="A31" s="1" t="s">
        <v>127</v>
      </c>
      <c r="B31" s="1" t="s">
        <v>128</v>
      </c>
    </row>
    <row r="32" spans="1:2" s="9" customFormat="1" ht="14.25">
      <c r="A32" s="39" t="s">
        <v>50</v>
      </c>
      <c r="B32" s="9" t="s">
        <v>72</v>
      </c>
    </row>
    <row r="33" spans="1:2" s="9" customFormat="1" ht="14.25">
      <c r="A33" s="9" t="s">
        <v>82</v>
      </c>
      <c r="B33" s="9" t="s">
        <v>84</v>
      </c>
    </row>
    <row r="34" spans="1:2" s="9" customFormat="1" ht="14.25">
      <c r="A34" s="9" t="s">
        <v>68</v>
      </c>
      <c r="B34" s="9" t="s">
        <v>76</v>
      </c>
    </row>
    <row r="35" spans="1:2" s="9" customFormat="1" ht="14.25">
      <c r="A35" s="9" t="s">
        <v>69</v>
      </c>
      <c r="B35" s="9" t="s">
        <v>77</v>
      </c>
    </row>
    <row r="36" spans="1:2" s="9" customFormat="1" ht="15">
      <c r="A36" s="40" t="s">
        <v>91</v>
      </c>
      <c r="B36" s="39" t="s">
        <v>93</v>
      </c>
    </row>
    <row r="37" spans="1:2" s="9" customFormat="1" ht="14.25">
      <c r="A37" s="39" t="s">
        <v>89</v>
      </c>
      <c r="B37" s="9" t="s">
        <v>63</v>
      </c>
    </row>
    <row r="38" spans="1:2" s="9" customFormat="1" ht="14.25">
      <c r="A38" s="39" t="s">
        <v>90</v>
      </c>
      <c r="B38" s="9" t="s">
        <v>109</v>
      </c>
    </row>
    <row r="39" spans="1:2" s="9" customFormat="1" ht="14.25">
      <c r="A39" s="9" t="s">
        <v>80</v>
      </c>
      <c r="B39" s="9" t="s">
        <v>86</v>
      </c>
    </row>
    <row r="40" spans="1:2" s="9" customFormat="1" ht="14.25">
      <c r="A40" s="9" t="s">
        <v>2</v>
      </c>
      <c r="B40" s="9" t="s">
        <v>75</v>
      </c>
    </row>
    <row r="41" spans="1:2" s="9" customFormat="1" ht="14.25">
      <c r="A41" s="1" t="s">
        <v>136</v>
      </c>
      <c r="B41" s="1" t="s">
        <v>139</v>
      </c>
    </row>
    <row r="42" spans="1:2" s="9" customFormat="1" ht="14.25">
      <c r="A42" s="9" t="s">
        <v>134</v>
      </c>
      <c r="B42" s="9" t="s">
        <v>135</v>
      </c>
    </row>
    <row r="43" spans="1:2" ht="14.25">
      <c r="A43" s="1" t="s">
        <v>112</v>
      </c>
      <c r="B43" s="1" t="s">
        <v>113</v>
      </c>
    </row>
    <row r="44" spans="1:2" ht="14.25">
      <c r="A44" s="1" t="s">
        <v>123</v>
      </c>
      <c r="B44" s="1" t="s">
        <v>124</v>
      </c>
    </row>
    <row r="45" spans="1:2" ht="14.25">
      <c r="A45" s="1" t="s">
        <v>110</v>
      </c>
      <c r="B45" s="1" t="s">
        <v>111</v>
      </c>
    </row>
    <row r="46" spans="1:2" ht="14.25">
      <c r="A46" s="9" t="s">
        <v>67</v>
      </c>
      <c r="B46" s="9" t="s">
        <v>74</v>
      </c>
    </row>
    <row r="47" spans="1:2" ht="14.25">
      <c r="A47" s="1" t="s">
        <v>6</v>
      </c>
      <c r="B47" s="1" t="s">
        <v>88</v>
      </c>
    </row>
    <row r="48" spans="1:2" ht="15">
      <c r="A48" s="40" t="s">
        <v>92</v>
      </c>
      <c r="B48" s="39" t="s">
        <v>94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25" sqref="E25"/>
    </sheetView>
  </sheetViews>
  <sheetFormatPr defaultColWidth="9.00390625" defaultRowHeight="12.75"/>
  <cols>
    <col min="1" max="1" width="36.00390625" style="167" customWidth="1"/>
    <col min="2" max="2" width="5.75390625" style="166" customWidth="1"/>
    <col min="3" max="3" width="7.125" style="167" customWidth="1"/>
    <col min="4" max="4" width="5.125" style="168" customWidth="1"/>
    <col min="5" max="5" width="17.875" style="169" customWidth="1"/>
    <col min="6" max="6" width="3.125" style="0" customWidth="1"/>
  </cols>
  <sheetData>
    <row r="1" spans="1:5" ht="15.75">
      <c r="A1" s="251" t="s">
        <v>253</v>
      </c>
      <c r="B1" s="364"/>
      <c r="C1" s="365"/>
      <c r="D1" s="280"/>
      <c r="E1" s="366" t="s">
        <v>254</v>
      </c>
    </row>
    <row r="2" spans="1:5" ht="12.75">
      <c r="A2" s="365" t="s">
        <v>255</v>
      </c>
      <c r="B2" s="364"/>
      <c r="C2" s="365"/>
      <c r="D2" s="280"/>
      <c r="E2" s="366"/>
    </row>
    <row r="3" spans="1:5" ht="15">
      <c r="A3" s="367" t="s">
        <v>256</v>
      </c>
      <c r="B3" s="368"/>
      <c r="C3" s="368"/>
      <c r="D3" s="369"/>
      <c r="E3" s="370" t="s">
        <v>257</v>
      </c>
    </row>
    <row r="4" spans="1:5" ht="15.75">
      <c r="A4" s="371" t="s">
        <v>258</v>
      </c>
      <c r="B4" s="252" t="s">
        <v>259</v>
      </c>
      <c r="C4" s="372">
        <v>25</v>
      </c>
      <c r="D4" s="373" t="s">
        <v>260</v>
      </c>
      <c r="E4" s="366" t="s">
        <v>261</v>
      </c>
    </row>
    <row r="5" spans="1:5" ht="15.75">
      <c r="A5" s="374" t="s">
        <v>262</v>
      </c>
      <c r="B5" s="252" t="s">
        <v>263</v>
      </c>
      <c r="C5" s="372">
        <v>100</v>
      </c>
      <c r="D5" s="280" t="s">
        <v>264</v>
      </c>
      <c r="E5" s="366"/>
    </row>
    <row r="6" spans="1:5" ht="15.75">
      <c r="A6" s="365" t="s">
        <v>265</v>
      </c>
      <c r="B6" s="252" t="s">
        <v>266</v>
      </c>
      <c r="C6" s="375">
        <f>C4/16</f>
        <v>1.5625</v>
      </c>
      <c r="D6" s="373" t="s">
        <v>267</v>
      </c>
      <c r="E6" s="366"/>
    </row>
    <row r="7" spans="1:5" ht="12.75">
      <c r="A7" s="365" t="s">
        <v>268</v>
      </c>
      <c r="B7" s="376" t="s">
        <v>269</v>
      </c>
      <c r="C7" s="372">
        <v>20</v>
      </c>
      <c r="D7" s="280" t="s">
        <v>270</v>
      </c>
      <c r="E7" s="366"/>
    </row>
    <row r="8" spans="1:5" ht="14.25">
      <c r="A8" s="365" t="s">
        <v>271</v>
      </c>
      <c r="B8" s="376"/>
      <c r="C8" s="372">
        <v>6.5</v>
      </c>
      <c r="D8" s="280" t="s">
        <v>264</v>
      </c>
      <c r="E8" s="368"/>
    </row>
    <row r="9" spans="1:5" ht="14.25">
      <c r="A9" s="365" t="s">
        <v>272</v>
      </c>
      <c r="B9" s="368"/>
      <c r="C9" s="365"/>
      <c r="D9" s="280"/>
      <c r="E9" s="366"/>
    </row>
    <row r="10" spans="1:5" ht="15.75">
      <c r="A10" s="364" t="s">
        <v>273</v>
      </c>
      <c r="B10" s="252" t="s">
        <v>274</v>
      </c>
      <c r="C10" s="377">
        <v>1</v>
      </c>
      <c r="D10" s="373" t="s">
        <v>267</v>
      </c>
      <c r="E10" s="366"/>
    </row>
    <row r="11" spans="1:5" ht="15.75">
      <c r="A11" s="374" t="s">
        <v>275</v>
      </c>
      <c r="B11" s="252" t="s">
        <v>276</v>
      </c>
      <c r="C11" s="375">
        <f>C6*C5/100</f>
        <v>1.5625</v>
      </c>
      <c r="D11" s="373" t="s">
        <v>267</v>
      </c>
      <c r="E11" s="378"/>
    </row>
    <row r="12" spans="1:5" s="169" customFormat="1" ht="11.25">
      <c r="A12" s="366" t="s">
        <v>277</v>
      </c>
      <c r="B12" s="379" t="s">
        <v>299</v>
      </c>
      <c r="C12" s="380">
        <f>3.59/100000*C7^0.8</f>
        <v>0.0003943832350468963</v>
      </c>
      <c r="D12" s="381"/>
      <c r="E12" s="366" t="s">
        <v>278</v>
      </c>
    </row>
    <row r="13" spans="1:5" s="169" customFormat="1" ht="11.25">
      <c r="A13" s="382" t="s">
        <v>279</v>
      </c>
      <c r="B13" s="379" t="s">
        <v>300</v>
      </c>
      <c r="C13" s="380">
        <f>1.5/100*C7^-0.5</f>
        <v>0.0033541019662496844</v>
      </c>
      <c r="D13" s="381"/>
      <c r="E13" s="366" t="s">
        <v>278</v>
      </c>
    </row>
    <row r="14" spans="1:5" ht="15.75">
      <c r="A14" s="365" t="s">
        <v>280</v>
      </c>
      <c r="B14" s="252" t="s">
        <v>281</v>
      </c>
      <c r="C14" s="365">
        <v>74</v>
      </c>
      <c r="D14" s="280" t="s">
        <v>282</v>
      </c>
      <c r="E14" s="366"/>
    </row>
    <row r="15" spans="1:5" ht="15.75">
      <c r="A15" s="374" t="s">
        <v>283</v>
      </c>
      <c r="B15" s="252" t="s">
        <v>284</v>
      </c>
      <c r="C15" s="365">
        <v>80</v>
      </c>
      <c r="D15" s="280" t="s">
        <v>282</v>
      </c>
      <c r="E15" s="366"/>
    </row>
    <row r="16" spans="1:5" s="169" customFormat="1" ht="11.25">
      <c r="A16" s="366" t="s">
        <v>285</v>
      </c>
      <c r="B16" s="379" t="s">
        <v>301</v>
      </c>
      <c r="C16" s="383">
        <f>C10*C12*10^(C14/10)+C11*C13*10^(C15/10)</f>
        <v>533984.8911958048</v>
      </c>
      <c r="D16" s="381"/>
      <c r="E16" s="366"/>
    </row>
    <row r="17" spans="1:5" ht="12.75">
      <c r="A17" s="374" t="s">
        <v>286</v>
      </c>
      <c r="B17" s="252" t="s">
        <v>287</v>
      </c>
      <c r="C17" s="372">
        <v>1.5</v>
      </c>
      <c r="D17" s="280"/>
      <c r="E17" s="366" t="s">
        <v>288</v>
      </c>
    </row>
    <row r="18" spans="1:5" ht="12.75">
      <c r="A18" s="365"/>
      <c r="B18" s="252" t="s">
        <v>289</v>
      </c>
      <c r="C18" s="262">
        <v>1</v>
      </c>
      <c r="D18" s="280"/>
      <c r="E18" s="366" t="s">
        <v>290</v>
      </c>
    </row>
    <row r="19" spans="1:5" s="169" customFormat="1" ht="11.25">
      <c r="A19" s="366"/>
      <c r="B19" s="379" t="s">
        <v>291</v>
      </c>
      <c r="C19" s="383">
        <f>C16*C17*C18</f>
        <v>800977.3367937072</v>
      </c>
      <c r="D19" s="381"/>
      <c r="E19" s="366"/>
    </row>
    <row r="20" spans="1:6" ht="12.75">
      <c r="A20" s="257" t="s">
        <v>292</v>
      </c>
      <c r="B20" s="258" t="s">
        <v>293</v>
      </c>
      <c r="C20" s="384">
        <f>10*LOG10(C19)-10.1</f>
        <v>48.936202281383224</v>
      </c>
      <c r="D20" s="385" t="s">
        <v>282</v>
      </c>
      <c r="E20" s="366"/>
      <c r="F20" s="172"/>
    </row>
    <row r="21" spans="1:5" ht="12.75">
      <c r="A21" s="386" t="s">
        <v>294</v>
      </c>
      <c r="B21" s="387" t="s">
        <v>295</v>
      </c>
      <c r="C21" s="372">
        <v>5.5</v>
      </c>
      <c r="D21" s="388" t="s">
        <v>1</v>
      </c>
      <c r="E21" s="366"/>
    </row>
    <row r="22" spans="1:5" ht="15.75">
      <c r="A22" s="389" t="s">
        <v>296</v>
      </c>
      <c r="B22" s="390" t="s">
        <v>297</v>
      </c>
      <c r="C22" s="391">
        <f>10*LOG10(7.5/C21)+C20</f>
        <v>50.283188020357784</v>
      </c>
      <c r="D22" s="390" t="s">
        <v>282</v>
      </c>
      <c r="E22" s="366"/>
    </row>
    <row r="23" spans="1:5" ht="12.75">
      <c r="A23" s="365"/>
      <c r="B23" s="364"/>
      <c r="C23" s="365"/>
      <c r="D23" s="280"/>
      <c r="E23" s="366"/>
    </row>
    <row r="24" spans="1:5" s="171" customFormat="1" ht="12.75">
      <c r="A24" s="392" t="s">
        <v>298</v>
      </c>
      <c r="B24" s="393"/>
      <c r="C24" s="394">
        <v>50</v>
      </c>
      <c r="D24" s="395" t="s">
        <v>282</v>
      </c>
      <c r="E24" s="396"/>
    </row>
    <row r="25" ht="12.75">
      <c r="E25" s="83" t="s">
        <v>158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18" sqref="C18"/>
    </sheetView>
  </sheetViews>
  <sheetFormatPr defaultColWidth="9.00390625" defaultRowHeight="12.75"/>
  <cols>
    <col min="1" max="1" width="19.375" style="0" customWidth="1"/>
    <col min="5" max="5" width="5.00390625" style="0" customWidth="1"/>
    <col min="6" max="6" width="5.875" style="170" customWidth="1"/>
    <col min="7" max="7" width="1.625" style="0" customWidth="1"/>
  </cols>
  <sheetData>
    <row r="1" spans="1:7" ht="15.75">
      <c r="A1" s="251" t="s">
        <v>354</v>
      </c>
      <c r="B1" s="83"/>
      <c r="C1" s="83"/>
      <c r="D1" s="83"/>
      <c r="E1" s="83"/>
      <c r="F1" s="252"/>
      <c r="G1" s="83"/>
    </row>
    <row r="2" spans="1:7" ht="15.75">
      <c r="A2" s="251" t="s">
        <v>347</v>
      </c>
      <c r="B2" s="83"/>
      <c r="C2" s="83"/>
      <c r="D2" s="253" t="s">
        <v>341</v>
      </c>
      <c r="E2" s="83"/>
      <c r="F2" s="252"/>
      <c r="G2" s="83"/>
    </row>
    <row r="3" spans="1:7" ht="12.75">
      <c r="A3" s="83"/>
      <c r="B3" s="83"/>
      <c r="C3" s="83"/>
      <c r="D3" s="83"/>
      <c r="E3" s="83"/>
      <c r="F3" s="252"/>
      <c r="G3" s="83"/>
    </row>
    <row r="4" spans="1:7" s="173" customFormat="1" ht="12.75">
      <c r="A4" s="254" t="s">
        <v>342</v>
      </c>
      <c r="B4" s="255" t="s">
        <v>116</v>
      </c>
      <c r="C4" s="255"/>
      <c r="D4" s="256"/>
      <c r="E4" s="257"/>
      <c r="F4" s="258"/>
      <c r="G4" s="257"/>
    </row>
    <row r="5" spans="1:7" s="173" customFormat="1" ht="12.75">
      <c r="A5" s="259" t="s">
        <v>6</v>
      </c>
      <c r="B5" s="260" t="s">
        <v>339</v>
      </c>
      <c r="C5" s="261" t="s">
        <v>249</v>
      </c>
      <c r="D5" s="262" t="s">
        <v>340</v>
      </c>
      <c r="E5" s="257"/>
      <c r="F5" s="263" t="s">
        <v>349</v>
      </c>
      <c r="G5" s="257"/>
    </row>
    <row r="6" spans="1:7" ht="12.75">
      <c r="A6" s="264">
        <v>1</v>
      </c>
      <c r="B6" s="265">
        <v>306.79</v>
      </c>
      <c r="C6" s="266">
        <v>0</v>
      </c>
      <c r="D6" s="267">
        <f aca="true" t="shared" si="0" ref="D6:D11">C6+B6</f>
        <v>306.79</v>
      </c>
      <c r="E6" s="83" t="s">
        <v>325</v>
      </c>
      <c r="F6" s="268">
        <f aca="true" t="shared" si="1" ref="F6:F11">D6/D$11</f>
        <v>0.5771719908191294</v>
      </c>
      <c r="G6" s="257" t="s">
        <v>350</v>
      </c>
    </row>
    <row r="7" spans="1:7" ht="12.75">
      <c r="A7" s="269">
        <v>2</v>
      </c>
      <c r="B7" s="266">
        <v>73.14</v>
      </c>
      <c r="C7" s="266">
        <v>0</v>
      </c>
      <c r="D7" s="270">
        <f t="shared" si="0"/>
        <v>73.14</v>
      </c>
      <c r="E7" s="83" t="s">
        <v>325</v>
      </c>
      <c r="F7" s="271">
        <f t="shared" si="1"/>
        <v>0.13760018060729204</v>
      </c>
      <c r="G7" s="83"/>
    </row>
    <row r="8" spans="1:7" ht="12.75">
      <c r="A8" s="269">
        <v>3</v>
      </c>
      <c r="B8" s="266">
        <v>65.27</v>
      </c>
      <c r="C8" s="266">
        <v>24.03</v>
      </c>
      <c r="D8" s="270">
        <f t="shared" si="0"/>
        <v>89.3</v>
      </c>
      <c r="E8" s="83" t="s">
        <v>325</v>
      </c>
      <c r="F8" s="271">
        <f t="shared" si="1"/>
        <v>0.16800240809722694</v>
      </c>
      <c r="G8" s="83"/>
    </row>
    <row r="9" spans="1:7" ht="12.75">
      <c r="A9" s="269">
        <v>4</v>
      </c>
      <c r="B9" s="266">
        <v>44.13</v>
      </c>
      <c r="C9" s="266">
        <v>7.82</v>
      </c>
      <c r="D9" s="270">
        <f t="shared" si="0"/>
        <v>51.95</v>
      </c>
      <c r="E9" s="83" t="s">
        <v>325</v>
      </c>
      <c r="F9" s="271">
        <f t="shared" si="1"/>
        <v>0.09773488354592318</v>
      </c>
      <c r="G9" s="83"/>
    </row>
    <row r="10" spans="1:7" ht="12.75">
      <c r="A10" s="272">
        <v>5</v>
      </c>
      <c r="B10" s="266">
        <v>9.01</v>
      </c>
      <c r="C10" s="266">
        <v>1.35</v>
      </c>
      <c r="D10" s="270">
        <f t="shared" si="0"/>
        <v>10.36</v>
      </c>
      <c r="E10" s="83" t="s">
        <v>325</v>
      </c>
      <c r="F10" s="271">
        <f t="shared" si="1"/>
        <v>0.019490536930428567</v>
      </c>
      <c r="G10" s="83"/>
    </row>
    <row r="11" spans="1:7" ht="12.75">
      <c r="A11" s="273" t="s">
        <v>348</v>
      </c>
      <c r="B11" s="274">
        <f>SUM(B6:B10)</f>
        <v>498.34</v>
      </c>
      <c r="C11" s="274">
        <f>SUM(C6:C10)</f>
        <v>33.2</v>
      </c>
      <c r="D11" s="275">
        <f t="shared" si="0"/>
        <v>531.54</v>
      </c>
      <c r="E11" s="83" t="s">
        <v>325</v>
      </c>
      <c r="F11" s="271">
        <f t="shared" si="1"/>
        <v>1</v>
      </c>
      <c r="G11" s="83"/>
    </row>
    <row r="12" spans="1:7" ht="12.75">
      <c r="A12" s="276"/>
      <c r="B12" s="276"/>
      <c r="C12" s="276"/>
      <c r="D12" s="276"/>
      <c r="E12" s="83"/>
      <c r="F12" s="252"/>
      <c r="G12" s="83"/>
    </row>
    <row r="13" spans="1:7" ht="12.75">
      <c r="A13" s="83" t="s">
        <v>345</v>
      </c>
      <c r="B13" s="83"/>
      <c r="C13" s="83"/>
      <c r="D13" s="83">
        <v>853.8</v>
      </c>
      <c r="E13" s="83" t="s">
        <v>325</v>
      </c>
      <c r="F13" s="252"/>
      <c r="G13" s="83"/>
    </row>
    <row r="14" spans="1:7" ht="12.75">
      <c r="A14" s="83" t="s">
        <v>343</v>
      </c>
      <c r="B14" s="83"/>
      <c r="C14" s="83"/>
      <c r="D14" s="83"/>
      <c r="E14" s="83"/>
      <c r="F14" s="252"/>
      <c r="G14" s="83"/>
    </row>
    <row r="15" spans="1:7" ht="12.75">
      <c r="A15" s="253" t="s">
        <v>344</v>
      </c>
      <c r="B15" s="277">
        <v>556.9</v>
      </c>
      <c r="C15" s="277">
        <v>40.4</v>
      </c>
      <c r="D15" s="277">
        <f>C15+B15</f>
        <v>597.3</v>
      </c>
      <c r="E15" s="83" t="s">
        <v>325</v>
      </c>
      <c r="F15" s="252"/>
      <c r="G15" s="83"/>
    </row>
    <row r="16" spans="1:7" ht="12.75">
      <c r="A16" s="83"/>
      <c r="B16" s="83"/>
      <c r="C16" s="278" t="s">
        <v>334</v>
      </c>
      <c r="D16" s="279">
        <f>D15/D13</f>
        <v>0.6995783555867885</v>
      </c>
      <c r="E16" s="280" t="s">
        <v>346</v>
      </c>
      <c r="F16" s="252"/>
      <c r="G16" s="83"/>
    </row>
    <row r="18" ht="12.75">
      <c r="A18" s="257" t="s">
        <v>158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K.CH.</dc:creator>
  <cp:keywords/>
  <dc:description/>
  <cp:lastModifiedBy>Chlouba</cp:lastModifiedBy>
  <cp:lastPrinted>2007-06-15T08:46:08Z</cp:lastPrinted>
  <dcterms:created xsi:type="dcterms:W3CDTF">2001-10-11T08:20:55Z</dcterms:created>
  <dcterms:modified xsi:type="dcterms:W3CDTF">2007-11-30T15:54:00Z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